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imache/"/>
    </mc:Choice>
  </mc:AlternateContent>
  <xr:revisionPtr revIDLastSave="7" documentId="11_831CB338EA5B09792C7A4A196C7A746E2E35533D" xr6:coauthVersionLast="47" xr6:coauthVersionMax="47" xr10:uidLastSave="{36F21BB1-A875-4026-A53C-6F53876383DD}"/>
  <bookViews>
    <workbookView xWindow="-120" yWindow="-120" windowWidth="20730" windowHeight="11040" activeTab="1" xr2:uid="{00000000-000D-0000-FFFF-FFFF00000000}"/>
  </bookViews>
  <sheets>
    <sheet name="Caprinos" sheetId="1" r:id="rId1"/>
    <sheet name="Al 22.06.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4" i="2" l="1"/>
  <c r="C84" i="2"/>
  <c r="D84" i="2"/>
  <c r="F40" i="2"/>
  <c r="G40" i="2" s="1"/>
  <c r="F41" i="2"/>
  <c r="F42" i="2"/>
  <c r="F43" i="2"/>
  <c r="F44" i="2"/>
  <c r="G44" i="2" s="1"/>
  <c r="F45" i="2"/>
  <c r="F46" i="2"/>
  <c r="G46" i="2" s="1"/>
  <c r="F47" i="2"/>
  <c r="F48" i="2"/>
  <c r="F39" i="2"/>
  <c r="G39" i="2" s="1"/>
  <c r="C79" i="2"/>
  <c r="D78" i="2" s="1"/>
  <c r="G59" i="2"/>
  <c r="G54" i="2"/>
  <c r="G48" i="2"/>
  <c r="G47" i="2"/>
  <c r="G42" i="2"/>
  <c r="G33" i="2"/>
  <c r="G34" i="2" s="1"/>
  <c r="G22" i="2"/>
  <c r="G21" i="2"/>
  <c r="G24" i="2" s="1"/>
  <c r="G12" i="2"/>
  <c r="D77" i="2" l="1"/>
  <c r="D73" i="2"/>
  <c r="D75" i="2"/>
  <c r="G49" i="2"/>
  <c r="G56" i="2" s="1"/>
  <c r="G57" i="2" s="1"/>
  <c r="G58" i="2" s="1"/>
  <c r="G60" i="2" s="1"/>
  <c r="D76" i="2"/>
  <c r="G47" i="1"/>
  <c r="G42" i="1"/>
  <c r="G39" i="1"/>
  <c r="G40" i="1"/>
  <c r="D79" i="2" l="1"/>
  <c r="G48" i="1"/>
  <c r="G46" i="1"/>
  <c r="G44" i="1"/>
  <c r="G22" i="1"/>
  <c r="C79" i="1" l="1"/>
  <c r="D76" i="1" s="1"/>
  <c r="G54" i="1"/>
  <c r="G33" i="1"/>
  <c r="G21" i="1"/>
  <c r="G12" i="1"/>
  <c r="G59" i="1" s="1"/>
  <c r="D73" i="1" l="1"/>
  <c r="D77" i="1"/>
  <c r="D78" i="1"/>
  <c r="G24" i="1"/>
  <c r="D75" i="1"/>
  <c r="G49" i="1"/>
  <c r="G34" i="1"/>
  <c r="D79" i="1" l="1"/>
  <c r="G56" i="1"/>
  <c r="G57" i="1" s="1"/>
  <c r="G58" i="1" s="1"/>
  <c r="G60" i="1" l="1"/>
</calcChain>
</file>

<file path=xl/sharedStrings.xml><?xml version="1.0" encoding="utf-8"?>
<sst xmlns="http://schemas.openxmlformats.org/spreadsheetml/2006/main" count="266" uniqueCount="94">
  <si>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</si>
  <si>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</si>
  <si>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</si>
  <si>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</si>
  <si>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</si>
  <si>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</si>
  <si>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</si>
  <si>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</si>
  <si>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</si>
  <si>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</si>
  <si>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</si>
  <si>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</si>
  <si>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</si>
  <si>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</si>
  <si>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</si>
  <si>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</si>
  <si>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</si>
  <si>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</si>
  <si>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</si>
  <si>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</si>
  <si>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</si>
  <si>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</si>
  <si>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</si>
  <si>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</si>
  <si>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</si>
  <si>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</si>
  <si>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</si>
  <si>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</si>
  <si>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</si>
  <si>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</si>
  <si>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</si>
  <si>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</si>
  <si>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</si>
  <si>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</si>
  <si>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</si>
  <si>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</si>
  <si>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</si>
  <si>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</si>
  <si>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</si>
  <si>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</si>
  <si>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</si>
  <si>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</si>
  <si>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</si>
  <si>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</si>
  <si>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</si>
  <si>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</si>
  <si>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</si>
  <si>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</si>
  <si>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</si>
  <si>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</si>
  <si>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</si>
  <si>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</si>
  <si>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</si>
  <si>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</si>
  <si>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</si>
  <si>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</si>
  <si>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Valparaíso</t>
  </si>
  <si>
    <t>Limache</t>
  </si>
  <si>
    <t>Olmué</t>
  </si>
  <si>
    <t>Sequia (falta de forraje)</t>
  </si>
  <si>
    <t>Anual</t>
  </si>
  <si>
    <t>Mercado Interno</t>
  </si>
  <si>
    <t>COSTOS DIRECTOS DE PRODUCCIÓN POR 10 VIENTRES (INCLUYE IVA)</t>
  </si>
  <si>
    <t>Alimentación</t>
  </si>
  <si>
    <t>Abril a julio</t>
  </si>
  <si>
    <t>Enero a diciembre</t>
  </si>
  <si>
    <t>n/a</t>
  </si>
  <si>
    <t>Antiparasitario</t>
  </si>
  <si>
    <t>Lombric</t>
  </si>
  <si>
    <t xml:space="preserve">Vitaminas </t>
  </si>
  <si>
    <t>Fardos</t>
  </si>
  <si>
    <t>Subproductos</t>
  </si>
  <si>
    <t>L</t>
  </si>
  <si>
    <t>Kg</t>
  </si>
  <si>
    <t>Afrecho</t>
  </si>
  <si>
    <t>Pelón de almendra</t>
  </si>
  <si>
    <t>s/i</t>
  </si>
  <si>
    <t>$/10 vientres</t>
  </si>
  <si>
    <t>Caprinos (doble propósito)</t>
  </si>
  <si>
    <t>Medio-bajo</t>
  </si>
  <si>
    <t>Criollos mejorados</t>
  </si>
  <si>
    <t>RENDIMIENTO (Lts/año/10 caprinos)</t>
  </si>
  <si>
    <t>PRECIO ESPERADO ($/L)</t>
  </si>
  <si>
    <t>Agosto a enero</t>
  </si>
  <si>
    <t>Elaboración de quesos</t>
  </si>
  <si>
    <t>Eprinex</t>
  </si>
  <si>
    <t>Vigantol ADE</t>
  </si>
  <si>
    <t>Frasco 100 ml (1,5 ml por animal)</t>
  </si>
  <si>
    <t>Febrero y junio</t>
  </si>
  <si>
    <t>Maíz entero</t>
  </si>
  <si>
    <t>COSTO TOTAL/10 UA.</t>
  </si>
  <si>
    <t>Costo unitario ($/UA) (*)</t>
  </si>
  <si>
    <t>Rendimiento (L/UA)</t>
  </si>
  <si>
    <t>ESCENARIOS COSTO UNITARIO  ($/L)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</si>
</sst>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7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6" borderId="22" xfId="0" applyFont="1" applyFill="1" applyBorder="1" applyAlignment="1"/>
    <xf numFmtId="49" fontId="13" fillId="7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6" borderId="21" xfId="0" applyFont="1" applyFill="1" applyBorder="1" applyAlignment="1">
      <alignment vertical="center"/>
    </xf>
    <xf numFmtId="0" fontId="10" fillId="6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7" borderId="33" xfId="0" applyNumberFormat="1" applyFont="1" applyFill="1" applyBorder="1" applyAlignment="1">
      <alignment vertical="center"/>
    </xf>
    <xf numFmtId="49" fontId="15" fillId="7" borderId="34" xfId="0" applyNumberFormat="1" applyFont="1" applyFill="1" applyBorder="1" applyAlignment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 applyAlignment="1"/>
    <xf numFmtId="49" fontId="13" fillId="7" borderId="37" xfId="0" applyNumberFormat="1" applyFont="1" applyFill="1" applyBorder="1" applyAlignment="1">
      <alignment vertical="center"/>
    </xf>
    <xf numFmtId="167" fontId="13" fillId="7" borderId="38" xfId="0" applyNumberFormat="1" applyFont="1" applyFill="1" applyBorder="1" applyAlignment="1">
      <alignment vertical="center"/>
    </xf>
    <xf numFmtId="9" fontId="13" fillId="7" borderId="39" xfId="0" applyNumberFormat="1" applyFont="1" applyFill="1" applyBorder="1" applyAlignment="1">
      <alignment vertical="center"/>
    </xf>
    <xf numFmtId="0" fontId="15" fillId="8" borderId="42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0" fontId="15" fillId="2" borderId="45" xfId="0" applyFont="1" applyFill="1" applyBorder="1" applyAlignment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0" fontId="15" fillId="2" borderId="50" xfId="0" applyFont="1" applyFill="1" applyBorder="1" applyAlignment="1"/>
    <xf numFmtId="0" fontId="13" fillId="6" borderId="22" xfId="0" applyFont="1" applyFill="1" applyBorder="1" applyAlignment="1">
      <alignment vertical="center"/>
    </xf>
    <xf numFmtId="0" fontId="10" fillId="8" borderId="21" xfId="0" applyFont="1" applyFill="1" applyBorder="1" applyAlignment="1">
      <alignment vertical="center"/>
    </xf>
    <xf numFmtId="49" fontId="18" fillId="8" borderId="22" xfId="0" applyNumberFormat="1" applyFont="1" applyFill="1" applyBorder="1" applyAlignment="1">
      <alignment vertical="center"/>
    </xf>
    <xf numFmtId="0" fontId="10" fillId="8" borderId="22" xfId="0" applyFont="1" applyFill="1" applyBorder="1" applyAlignment="1">
      <alignment vertical="center"/>
    </xf>
    <xf numFmtId="0" fontId="10" fillId="8" borderId="51" xfId="0" applyFont="1" applyFill="1" applyBorder="1" applyAlignment="1">
      <alignment vertical="center"/>
    </xf>
    <xf numFmtId="49" fontId="13" fillId="7" borderId="52" xfId="0" applyNumberFormat="1" applyFont="1" applyFill="1" applyBorder="1" applyAlignment="1">
      <alignment vertical="center"/>
    </xf>
    <xf numFmtId="0" fontId="13" fillId="7" borderId="53" xfId="0" applyNumberFormat="1" applyFont="1" applyFill="1" applyBorder="1" applyAlignment="1">
      <alignment vertical="center"/>
    </xf>
    <xf numFmtId="0" fontId="13" fillId="7" borderId="54" xfId="0" applyNumberFormat="1" applyFont="1" applyFill="1" applyBorder="1" applyAlignment="1">
      <alignment vertical="center"/>
    </xf>
    <xf numFmtId="167" fontId="13" fillId="7" borderId="39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/>
    </xf>
    <xf numFmtId="49" fontId="8" fillId="2" borderId="57" xfId="0" applyNumberFormat="1" applyFont="1" applyFill="1" applyBorder="1" applyAlignment="1"/>
    <xf numFmtId="49" fontId="9" fillId="3" borderId="58" xfId="0" applyNumberFormat="1" applyFont="1" applyFill="1" applyBorder="1" applyAlignment="1">
      <alignment vertical="center"/>
    </xf>
    <xf numFmtId="0" fontId="5" fillId="0" borderId="55" xfId="0" applyNumberFormat="1" applyFont="1" applyBorder="1" applyAlignment="1"/>
    <xf numFmtId="0" fontId="5" fillId="2" borderId="56" xfId="0" applyFont="1" applyFill="1" applyBorder="1" applyAlignment="1">
      <alignment horizontal="center"/>
    </xf>
    <xf numFmtId="0" fontId="5" fillId="2" borderId="6" xfId="0" applyFont="1" applyFill="1" applyBorder="1" applyAlignment="1"/>
    <xf numFmtId="0" fontId="5" fillId="2" borderId="6" xfId="0" applyFont="1" applyFill="1" applyBorder="1" applyAlignment="1">
      <alignment horizontal="center"/>
    </xf>
    <xf numFmtId="3" fontId="5" fillId="2" borderId="6" xfId="0" applyNumberFormat="1" applyFont="1" applyFill="1" applyBorder="1" applyAlignment="1"/>
    <xf numFmtId="49" fontId="4" fillId="2" borderId="55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49" fontId="12" fillId="2" borderId="5" xfId="0" applyNumberFormat="1" applyFont="1" applyFill="1" applyBorder="1" applyAlignment="1">
      <alignment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right"/>
    </xf>
    <xf numFmtId="164" fontId="12" fillId="2" borderId="6" xfId="0" applyNumberFormat="1" applyFont="1" applyFill="1" applyBorder="1" applyAlignment="1"/>
    <xf numFmtId="49" fontId="12" fillId="2" borderId="6" xfId="0" applyNumberFormat="1" applyFont="1" applyFill="1" applyBorder="1" applyAlignment="1">
      <alignment horizontal="right" wrapText="1"/>
    </xf>
    <xf numFmtId="49" fontId="12" fillId="2" borderId="6" xfId="0" applyNumberFormat="1" applyFont="1" applyFill="1" applyBorder="1" applyAlignment="1"/>
    <xf numFmtId="0" fontId="12" fillId="2" borderId="6" xfId="0" applyFont="1" applyFill="1" applyBorder="1" applyAlignment="1"/>
    <xf numFmtId="3" fontId="12" fillId="2" borderId="6" xfId="0" applyNumberFormat="1" applyFont="1" applyFill="1" applyBorder="1" applyAlignment="1">
      <alignment horizontal="right" wrapText="1"/>
    </xf>
    <xf numFmtId="14" fontId="12" fillId="2" borderId="6" xfId="0" applyNumberFormat="1" applyFont="1" applyFill="1" applyBorder="1" applyAlignment="1">
      <alignment horizontal="right"/>
    </xf>
    <xf numFmtId="49" fontId="18" fillId="8" borderId="40" xfId="0" applyNumberFormat="1" applyFont="1" applyFill="1" applyBorder="1" applyAlignment="1">
      <alignment vertical="center"/>
    </xf>
    <xf numFmtId="0" fontId="13" fillId="8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wrapText="1"/>
    </xf>
    <xf numFmtId="0" fontId="12" fillId="2" borderId="6" xfId="0" applyFont="1" applyFill="1" applyBorder="1" applyAlignment="1">
      <alignment wrapText="1"/>
    </xf>
    <xf numFmtId="49" fontId="12" fillId="2" borderId="6" xfId="0" applyNumberFormat="1" applyFont="1" applyFill="1" applyBorder="1" applyAlignment="1"/>
    <xf numFmtId="0" fontId="12" fillId="2" borderId="6" xfId="0" applyFont="1" applyFill="1" applyBorder="1" applyAlignment="1"/>
    <xf numFmtId="3" fontId="13" fillId="7" borderId="53" xfId="0" applyNumberFormat="1" applyFont="1" applyFill="1" applyBorder="1" applyAlignment="1">
      <alignment vertical="center"/>
    </xf>
    <xf numFmtId="3" fontId="13" fillId="7" borderId="54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844550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524510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1373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85"/>
  <sheetViews>
    <sheetView showGridLines="0" topLeftCell="A49" zoomScale="120" zoomScaleNormal="120" workbookViewId="0">
      <selection activeCell="H66" sqref="H6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.71093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78</v>
      </c>
      <c r="D9" s="8"/>
      <c r="E9" s="159" t="s">
        <v>81</v>
      </c>
      <c r="F9" s="160"/>
      <c r="G9" s="9">
        <v>2000</v>
      </c>
    </row>
    <row r="10" spans="1:7" ht="38.25" customHeight="1" x14ac:dyDescent="0.25">
      <c r="A10" s="5"/>
      <c r="B10" s="10" t="s">
        <v>1</v>
      </c>
      <c r="C10" s="11" t="s">
        <v>80</v>
      </c>
      <c r="D10" s="12"/>
      <c r="E10" s="157" t="s">
        <v>2</v>
      </c>
      <c r="F10" s="158"/>
      <c r="G10" s="14" t="s">
        <v>60</v>
      </c>
    </row>
    <row r="11" spans="1:7" ht="18" customHeight="1" x14ac:dyDescent="0.25">
      <c r="A11" s="5"/>
      <c r="B11" s="10" t="s">
        <v>3</v>
      </c>
      <c r="C11" s="14" t="s">
        <v>79</v>
      </c>
      <c r="D11" s="12"/>
      <c r="E11" s="157" t="s">
        <v>82</v>
      </c>
      <c r="F11" s="158"/>
      <c r="G11" s="15">
        <v>1300</v>
      </c>
    </row>
    <row r="12" spans="1:7" ht="11.25" customHeight="1" x14ac:dyDescent="0.25">
      <c r="A12" s="5"/>
      <c r="B12" s="10" t="s">
        <v>4</v>
      </c>
      <c r="C12" s="16" t="s">
        <v>56</v>
      </c>
      <c r="D12" s="12"/>
      <c r="E12" s="17" t="s">
        <v>5</v>
      </c>
      <c r="F12" s="18"/>
      <c r="G12" s="19">
        <f>(G9*G11)</f>
        <v>2600000</v>
      </c>
    </row>
    <row r="13" spans="1:7" ht="11.25" customHeight="1" x14ac:dyDescent="0.25">
      <c r="A13" s="5"/>
      <c r="B13" s="10" t="s">
        <v>6</v>
      </c>
      <c r="C13" s="14" t="s">
        <v>57</v>
      </c>
      <c r="D13" s="12"/>
      <c r="E13" s="157" t="s">
        <v>7</v>
      </c>
      <c r="F13" s="158"/>
      <c r="G13" s="14" t="s">
        <v>61</v>
      </c>
    </row>
    <row r="14" spans="1:7" ht="13.5" customHeight="1" x14ac:dyDescent="0.25">
      <c r="A14" s="5"/>
      <c r="B14" s="10" t="s">
        <v>8</v>
      </c>
      <c r="C14" s="14" t="s">
        <v>58</v>
      </c>
      <c r="D14" s="12"/>
      <c r="E14" s="157" t="s">
        <v>9</v>
      </c>
      <c r="F14" s="158"/>
      <c r="G14" s="16" t="s">
        <v>83</v>
      </c>
    </row>
    <row r="15" spans="1:7" ht="15.75" customHeight="1" x14ac:dyDescent="0.25">
      <c r="A15" s="5"/>
      <c r="B15" s="10" t="s">
        <v>10</v>
      </c>
      <c r="C15" s="20">
        <v>44565</v>
      </c>
      <c r="D15" s="12"/>
      <c r="E15" s="161" t="s">
        <v>11</v>
      </c>
      <c r="F15" s="162"/>
      <c r="G15" s="16" t="s">
        <v>59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63" t="s">
        <v>62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12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13</v>
      </c>
      <c r="C20" s="33" t="s">
        <v>14</v>
      </c>
      <c r="D20" s="33" t="s">
        <v>15</v>
      </c>
      <c r="E20" s="33" t="s">
        <v>16</v>
      </c>
      <c r="F20" s="33" t="s">
        <v>17</v>
      </c>
      <c r="G20" s="33" t="s">
        <v>18</v>
      </c>
    </row>
    <row r="21" spans="1:7" ht="18.75" customHeight="1" x14ac:dyDescent="0.25">
      <c r="A21" s="26"/>
      <c r="B21" s="13" t="s">
        <v>63</v>
      </c>
      <c r="C21" s="34" t="s">
        <v>19</v>
      </c>
      <c r="D21" s="35">
        <v>19</v>
      </c>
      <c r="E21" s="34" t="s">
        <v>64</v>
      </c>
      <c r="F21" s="19">
        <v>12000</v>
      </c>
      <c r="G21" s="19">
        <f>(D21*F21)</f>
        <v>228000</v>
      </c>
    </row>
    <row r="22" spans="1:7" ht="18.75" customHeight="1" x14ac:dyDescent="0.25">
      <c r="A22" s="26"/>
      <c r="B22" s="133" t="s">
        <v>84</v>
      </c>
      <c r="C22" s="34" t="s">
        <v>19</v>
      </c>
      <c r="D22" s="35">
        <v>28</v>
      </c>
      <c r="E22" s="34" t="s">
        <v>83</v>
      </c>
      <c r="F22" s="19">
        <v>15000</v>
      </c>
      <c r="G22" s="19">
        <f>(D22*F22)</f>
        <v>420000</v>
      </c>
    </row>
    <row r="23" spans="1:7" ht="12.75" customHeight="1" x14ac:dyDescent="0.25">
      <c r="A23" s="26"/>
      <c r="B23" s="13"/>
      <c r="C23" s="34"/>
      <c r="D23" s="35"/>
      <c r="E23" s="13"/>
      <c r="F23" s="19"/>
      <c r="G23" s="19"/>
    </row>
    <row r="24" spans="1:7" ht="12.75" customHeight="1" x14ac:dyDescent="0.25">
      <c r="A24" s="26"/>
      <c r="B24" s="36" t="s">
        <v>20</v>
      </c>
      <c r="C24" s="37"/>
      <c r="D24" s="37"/>
      <c r="E24" s="37"/>
      <c r="F24" s="38"/>
      <c r="G24" s="39">
        <f>SUM(G21:G23)</f>
        <v>648000</v>
      </c>
    </row>
    <row r="25" spans="1:7" ht="12" customHeight="1" x14ac:dyDescent="0.25">
      <c r="A25" s="2"/>
      <c r="B25" s="27"/>
      <c r="C25" s="29"/>
      <c r="D25" s="29"/>
      <c r="E25" s="29"/>
      <c r="F25" s="40"/>
      <c r="G25" s="40"/>
    </row>
    <row r="26" spans="1:7" ht="12" customHeight="1" x14ac:dyDescent="0.25">
      <c r="A26" s="5"/>
      <c r="B26" s="41" t="s">
        <v>21</v>
      </c>
      <c r="C26" s="42"/>
      <c r="D26" s="43"/>
      <c r="E26" s="43"/>
      <c r="F26" s="44"/>
      <c r="G26" s="44"/>
    </row>
    <row r="27" spans="1:7" ht="24" customHeight="1" x14ac:dyDescent="0.25">
      <c r="A27" s="5"/>
      <c r="B27" s="45" t="s">
        <v>13</v>
      </c>
      <c r="C27" s="46" t="s">
        <v>14</v>
      </c>
      <c r="D27" s="46" t="s">
        <v>15</v>
      </c>
      <c r="E27" s="45" t="s">
        <v>16</v>
      </c>
      <c r="F27" s="46" t="s">
        <v>17</v>
      </c>
      <c r="G27" s="45" t="s">
        <v>18</v>
      </c>
    </row>
    <row r="28" spans="1:7" ht="12" customHeight="1" x14ac:dyDescent="0.25">
      <c r="A28" s="5"/>
      <c r="B28" s="47" t="s">
        <v>66</v>
      </c>
      <c r="C28" s="48" t="s">
        <v>55</v>
      </c>
      <c r="D28" s="48">
        <v>0</v>
      </c>
      <c r="E28" s="48" t="s">
        <v>66</v>
      </c>
      <c r="F28" s="47">
        <v>0</v>
      </c>
      <c r="G28" s="47">
        <v>0</v>
      </c>
    </row>
    <row r="29" spans="1:7" ht="12" customHeight="1" x14ac:dyDescent="0.25">
      <c r="A29" s="5"/>
      <c r="B29" s="49" t="s">
        <v>22</v>
      </c>
      <c r="C29" s="50"/>
      <c r="D29" s="50"/>
      <c r="E29" s="50"/>
      <c r="F29" s="51"/>
      <c r="G29" s="51"/>
    </row>
    <row r="30" spans="1:7" ht="12" customHeight="1" x14ac:dyDescent="0.25">
      <c r="A30" s="2"/>
      <c r="B30" s="52"/>
      <c r="C30" s="53"/>
      <c r="D30" s="53"/>
      <c r="E30" s="53"/>
      <c r="F30" s="54"/>
      <c r="G30" s="54"/>
    </row>
    <row r="31" spans="1:7" ht="12" customHeight="1" x14ac:dyDescent="0.25">
      <c r="A31" s="5"/>
      <c r="B31" s="41" t="s">
        <v>23</v>
      </c>
      <c r="C31" s="42"/>
      <c r="D31" s="43"/>
      <c r="E31" s="43"/>
      <c r="F31" s="44"/>
      <c r="G31" s="44"/>
    </row>
    <row r="32" spans="1:7" ht="24" customHeight="1" x14ac:dyDescent="0.25">
      <c r="A32" s="5"/>
      <c r="B32" s="55" t="s">
        <v>13</v>
      </c>
      <c r="C32" s="55" t="s">
        <v>14</v>
      </c>
      <c r="D32" s="55" t="s">
        <v>15</v>
      </c>
      <c r="E32" s="55" t="s">
        <v>16</v>
      </c>
      <c r="F32" s="56" t="s">
        <v>17</v>
      </c>
      <c r="G32" s="55" t="s">
        <v>18</v>
      </c>
    </row>
    <row r="33" spans="1:11" ht="12.75" customHeight="1" x14ac:dyDescent="0.25">
      <c r="A33" s="26"/>
      <c r="B33" s="13" t="s">
        <v>66</v>
      </c>
      <c r="C33" s="34" t="s">
        <v>24</v>
      </c>
      <c r="D33" s="35">
        <v>0</v>
      </c>
      <c r="E33" s="16" t="s">
        <v>66</v>
      </c>
      <c r="F33" s="19">
        <v>0</v>
      </c>
      <c r="G33" s="19">
        <f t="shared" ref="G33" si="0">(D33*F33)</f>
        <v>0</v>
      </c>
    </row>
    <row r="34" spans="1:11" ht="12.75" customHeight="1" x14ac:dyDescent="0.25">
      <c r="A34" s="5"/>
      <c r="B34" s="57" t="s">
        <v>25</v>
      </c>
      <c r="C34" s="58"/>
      <c r="D34" s="58"/>
      <c r="E34" s="58"/>
      <c r="F34" s="59"/>
      <c r="G34" s="60">
        <f>SUM(G33:G33)</f>
        <v>0</v>
      </c>
    </row>
    <row r="35" spans="1:11" ht="12" customHeight="1" x14ac:dyDescent="0.25">
      <c r="A35" s="2"/>
      <c r="B35" s="52"/>
      <c r="C35" s="53"/>
      <c r="D35" s="53"/>
      <c r="E35" s="53"/>
      <c r="F35" s="54"/>
      <c r="G35" s="54"/>
    </row>
    <row r="36" spans="1:11" ht="12" customHeight="1" x14ac:dyDescent="0.25">
      <c r="A36" s="5"/>
      <c r="B36" s="41" t="s">
        <v>26</v>
      </c>
      <c r="C36" s="42"/>
      <c r="D36" s="43"/>
      <c r="E36" s="43"/>
      <c r="F36" s="44"/>
      <c r="G36" s="44"/>
    </row>
    <row r="37" spans="1:11" ht="24" customHeight="1" x14ac:dyDescent="0.25">
      <c r="A37" s="5"/>
      <c r="B37" s="56" t="s">
        <v>27</v>
      </c>
      <c r="C37" s="56" t="s">
        <v>28</v>
      </c>
      <c r="D37" s="56" t="s">
        <v>29</v>
      </c>
      <c r="E37" s="56" t="s">
        <v>16</v>
      </c>
      <c r="F37" s="56" t="s">
        <v>17</v>
      </c>
      <c r="G37" s="56" t="s">
        <v>18</v>
      </c>
      <c r="K37" s="132"/>
    </row>
    <row r="38" spans="1:11" ht="12.75" customHeight="1" x14ac:dyDescent="0.25">
      <c r="A38" s="26"/>
      <c r="B38" s="61" t="s">
        <v>67</v>
      </c>
      <c r="C38" s="62"/>
      <c r="D38" s="62"/>
      <c r="E38" s="62"/>
      <c r="F38" s="62"/>
      <c r="G38" s="62"/>
      <c r="K38" s="132"/>
    </row>
    <row r="39" spans="1:11" ht="12.75" customHeight="1" x14ac:dyDescent="0.25">
      <c r="A39" s="26"/>
      <c r="B39" s="17" t="s">
        <v>68</v>
      </c>
      <c r="C39" s="63" t="s">
        <v>72</v>
      </c>
      <c r="D39" s="64">
        <v>0.1</v>
      </c>
      <c r="E39" s="63" t="s">
        <v>88</v>
      </c>
      <c r="F39" s="65">
        <v>16457</v>
      </c>
      <c r="G39" s="65">
        <f>F39*D39</f>
        <v>1645.7</v>
      </c>
    </row>
    <row r="40" spans="1:11" ht="12.75" customHeight="1" x14ac:dyDescent="0.25">
      <c r="A40" s="26"/>
      <c r="B40" s="134" t="s">
        <v>85</v>
      </c>
      <c r="C40" s="63" t="s">
        <v>72</v>
      </c>
      <c r="D40" s="64">
        <v>0.1</v>
      </c>
      <c r="E40" s="63" t="s">
        <v>88</v>
      </c>
      <c r="F40" s="65">
        <v>98201</v>
      </c>
      <c r="G40" s="65">
        <f>F40*D40</f>
        <v>9820.1</v>
      </c>
    </row>
    <row r="41" spans="1:11" ht="12.75" customHeight="1" x14ac:dyDescent="0.25">
      <c r="A41" s="26"/>
      <c r="B41" s="66" t="s">
        <v>69</v>
      </c>
      <c r="C41" s="63"/>
      <c r="D41" s="64"/>
      <c r="E41" s="63"/>
      <c r="F41" s="65"/>
      <c r="G41" s="65"/>
    </row>
    <row r="42" spans="1:11" ht="12.75" customHeight="1" x14ac:dyDescent="0.25">
      <c r="A42" s="26"/>
      <c r="B42" s="134" t="s">
        <v>86</v>
      </c>
      <c r="C42" s="63" t="s">
        <v>87</v>
      </c>
      <c r="D42" s="64">
        <v>0.3</v>
      </c>
      <c r="E42" s="63" t="s">
        <v>88</v>
      </c>
      <c r="F42" s="65">
        <v>28274</v>
      </c>
      <c r="G42" s="65">
        <f>+F42*D42</f>
        <v>8482.1999999999989</v>
      </c>
    </row>
    <row r="43" spans="1:11" ht="12.75" customHeight="1" x14ac:dyDescent="0.25">
      <c r="A43" s="26"/>
      <c r="B43" s="66" t="s">
        <v>63</v>
      </c>
      <c r="C43" s="63"/>
      <c r="D43" s="64"/>
      <c r="E43" s="63"/>
      <c r="F43" s="65"/>
      <c r="G43" s="65"/>
    </row>
    <row r="44" spans="1:11" ht="12.75" customHeight="1" x14ac:dyDescent="0.25">
      <c r="A44" s="26"/>
      <c r="B44" s="134" t="s">
        <v>70</v>
      </c>
      <c r="C44" s="63" t="s">
        <v>14</v>
      </c>
      <c r="D44" s="64">
        <v>100</v>
      </c>
      <c r="E44" s="63" t="s">
        <v>65</v>
      </c>
      <c r="F44" s="65">
        <v>6500</v>
      </c>
      <c r="G44" s="65">
        <f>+F44*D44</f>
        <v>650000</v>
      </c>
    </row>
    <row r="45" spans="1:11" ht="12.75" customHeight="1" x14ac:dyDescent="0.25">
      <c r="A45" s="26"/>
      <c r="B45" s="136" t="s">
        <v>71</v>
      </c>
      <c r="C45" s="63"/>
      <c r="D45" s="64"/>
      <c r="E45" s="63"/>
      <c r="F45" s="65"/>
      <c r="G45" s="65"/>
    </row>
    <row r="46" spans="1:11" ht="12.75" customHeight="1" x14ac:dyDescent="0.25">
      <c r="A46" s="89"/>
      <c r="B46" s="143" t="s">
        <v>74</v>
      </c>
      <c r="C46" s="135" t="s">
        <v>73</v>
      </c>
      <c r="D46" s="64">
        <v>1400</v>
      </c>
      <c r="E46" s="63" t="s">
        <v>65</v>
      </c>
      <c r="F46" s="65">
        <v>220</v>
      </c>
      <c r="G46" s="65">
        <f>+F46*D46</f>
        <v>308000</v>
      </c>
    </row>
    <row r="47" spans="1:11" ht="12.75" customHeight="1" x14ac:dyDescent="0.25">
      <c r="A47" s="89"/>
      <c r="B47" s="143" t="s">
        <v>89</v>
      </c>
      <c r="C47" s="135" t="s">
        <v>73</v>
      </c>
      <c r="D47" s="64">
        <v>200</v>
      </c>
      <c r="E47" s="63" t="s">
        <v>65</v>
      </c>
      <c r="F47" s="65">
        <v>410</v>
      </c>
      <c r="G47" s="65">
        <f>+F47*D47</f>
        <v>82000</v>
      </c>
    </row>
    <row r="48" spans="1:11" ht="12.75" customHeight="1" x14ac:dyDescent="0.25">
      <c r="A48" s="89"/>
      <c r="B48" s="138" t="s">
        <v>75</v>
      </c>
      <c r="C48" s="139" t="s">
        <v>73</v>
      </c>
      <c r="D48" s="140">
        <v>2400</v>
      </c>
      <c r="E48" s="141" t="s">
        <v>65</v>
      </c>
      <c r="F48" s="142">
        <v>180</v>
      </c>
      <c r="G48" s="142">
        <f>+F48*D48</f>
        <v>432000</v>
      </c>
    </row>
    <row r="49" spans="1:7" ht="13.5" customHeight="1" x14ac:dyDescent="0.25">
      <c r="A49" s="5"/>
      <c r="B49" s="137" t="s">
        <v>30</v>
      </c>
      <c r="C49" s="67"/>
      <c r="D49" s="67"/>
      <c r="E49" s="67"/>
      <c r="F49" s="68"/>
      <c r="G49" s="69">
        <f>SUM(G38:G48)</f>
        <v>1491948</v>
      </c>
    </row>
    <row r="50" spans="1:7" ht="12" customHeight="1" x14ac:dyDescent="0.25">
      <c r="A50" s="2"/>
      <c r="B50" s="52"/>
      <c r="C50" s="53"/>
      <c r="D50" s="53"/>
      <c r="E50" s="70"/>
      <c r="F50" s="54"/>
      <c r="G50" s="54"/>
    </row>
    <row r="51" spans="1:7" ht="12" customHeight="1" x14ac:dyDescent="0.25">
      <c r="A51" s="5"/>
      <c r="B51" s="41" t="s">
        <v>31</v>
      </c>
      <c r="C51" s="42"/>
      <c r="D51" s="43"/>
      <c r="E51" s="43"/>
      <c r="F51" s="44"/>
      <c r="G51" s="44"/>
    </row>
    <row r="52" spans="1:7" ht="24" customHeight="1" x14ac:dyDescent="0.25">
      <c r="A52" s="5"/>
      <c r="B52" s="55" t="s">
        <v>32</v>
      </c>
      <c r="C52" s="56" t="s">
        <v>28</v>
      </c>
      <c r="D52" s="56" t="s">
        <v>29</v>
      </c>
      <c r="E52" s="55" t="s">
        <v>16</v>
      </c>
      <c r="F52" s="56" t="s">
        <v>17</v>
      </c>
      <c r="G52" s="55" t="s">
        <v>18</v>
      </c>
    </row>
    <row r="53" spans="1:7" ht="12.75" customHeight="1" x14ac:dyDescent="0.25">
      <c r="A53" s="26"/>
      <c r="B53" s="13" t="s">
        <v>76</v>
      </c>
      <c r="C53" s="63" t="s">
        <v>76</v>
      </c>
      <c r="D53" s="65">
        <v>0</v>
      </c>
      <c r="E53" s="34" t="s">
        <v>76</v>
      </c>
      <c r="F53" s="71">
        <v>0</v>
      </c>
      <c r="G53" s="65">
        <v>0</v>
      </c>
    </row>
    <row r="54" spans="1:7" ht="13.5" customHeight="1" x14ac:dyDescent="0.25">
      <c r="A54" s="5"/>
      <c r="B54" s="72" t="s">
        <v>33</v>
      </c>
      <c r="C54" s="73"/>
      <c r="D54" s="73"/>
      <c r="E54" s="73"/>
      <c r="F54" s="74"/>
      <c r="G54" s="75">
        <f>SUM(G53)</f>
        <v>0</v>
      </c>
    </row>
    <row r="55" spans="1:7" ht="12" customHeight="1" x14ac:dyDescent="0.25">
      <c r="A55" s="2"/>
      <c r="B55" s="92"/>
      <c r="C55" s="92"/>
      <c r="D55" s="92"/>
      <c r="E55" s="92"/>
      <c r="F55" s="93"/>
      <c r="G55" s="93"/>
    </row>
    <row r="56" spans="1:7" ht="12" customHeight="1" x14ac:dyDescent="0.25">
      <c r="A56" s="89"/>
      <c r="B56" s="94" t="s">
        <v>34</v>
      </c>
      <c r="C56" s="95"/>
      <c r="D56" s="95"/>
      <c r="E56" s="95"/>
      <c r="F56" s="95"/>
      <c r="G56" s="96">
        <f>G24+G34+G49+G54</f>
        <v>2139948</v>
      </c>
    </row>
    <row r="57" spans="1:7" ht="12" customHeight="1" x14ac:dyDescent="0.25">
      <c r="A57" s="89"/>
      <c r="B57" s="97" t="s">
        <v>35</v>
      </c>
      <c r="C57" s="77"/>
      <c r="D57" s="77"/>
      <c r="E57" s="77"/>
      <c r="F57" s="77"/>
      <c r="G57" s="98">
        <f>G56*0.05</f>
        <v>106997.40000000001</v>
      </c>
    </row>
    <row r="58" spans="1:7" ht="12" customHeight="1" x14ac:dyDescent="0.25">
      <c r="A58" s="89"/>
      <c r="B58" s="99" t="s">
        <v>36</v>
      </c>
      <c r="C58" s="76"/>
      <c r="D58" s="76"/>
      <c r="E58" s="76"/>
      <c r="F58" s="76"/>
      <c r="G58" s="100">
        <f>G57+G56</f>
        <v>2246945.4</v>
      </c>
    </row>
    <row r="59" spans="1:7" ht="12" customHeight="1" x14ac:dyDescent="0.25">
      <c r="A59" s="89"/>
      <c r="B59" s="97" t="s">
        <v>37</v>
      </c>
      <c r="C59" s="77"/>
      <c r="D59" s="77"/>
      <c r="E59" s="77"/>
      <c r="F59" s="77"/>
      <c r="G59" s="98">
        <f>G12</f>
        <v>2600000</v>
      </c>
    </row>
    <row r="60" spans="1:7" ht="12" customHeight="1" x14ac:dyDescent="0.25">
      <c r="A60" s="89"/>
      <c r="B60" s="101" t="s">
        <v>38</v>
      </c>
      <c r="C60" s="102"/>
      <c r="D60" s="102"/>
      <c r="E60" s="102"/>
      <c r="F60" s="102"/>
      <c r="G60" s="100">
        <f>G59-G58</f>
        <v>353054.60000000009</v>
      </c>
    </row>
    <row r="61" spans="1:7" ht="12" customHeight="1" x14ac:dyDescent="0.25">
      <c r="A61" s="89"/>
      <c r="B61" s="90" t="s">
        <v>39</v>
      </c>
      <c r="C61" s="91"/>
      <c r="D61" s="91"/>
      <c r="E61" s="91"/>
      <c r="F61" s="91"/>
      <c r="G61" s="86"/>
    </row>
    <row r="62" spans="1:7" ht="12.75" customHeight="1" thickBot="1" x14ac:dyDescent="0.3">
      <c r="A62" s="89"/>
      <c r="B62" s="103"/>
      <c r="C62" s="91"/>
      <c r="D62" s="91"/>
      <c r="E62" s="91"/>
      <c r="F62" s="91"/>
      <c r="G62" s="86"/>
    </row>
    <row r="63" spans="1:7" ht="12" customHeight="1" x14ac:dyDescent="0.25">
      <c r="A63" s="89"/>
      <c r="B63" s="115" t="s">
        <v>40</v>
      </c>
      <c r="C63" s="116"/>
      <c r="D63" s="116"/>
      <c r="E63" s="116"/>
      <c r="F63" s="117"/>
      <c r="G63" s="86"/>
    </row>
    <row r="64" spans="1:7" ht="12" customHeight="1" x14ac:dyDescent="0.25">
      <c r="A64" s="89"/>
      <c r="B64" s="118" t="s">
        <v>41</v>
      </c>
      <c r="C64" s="88"/>
      <c r="D64" s="88"/>
      <c r="E64" s="88"/>
      <c r="F64" s="119"/>
      <c r="G64" s="86"/>
    </row>
    <row r="65" spans="1:7" ht="12" customHeight="1" x14ac:dyDescent="0.25">
      <c r="A65" s="89"/>
      <c r="B65" s="118" t="s">
        <v>42</v>
      </c>
      <c r="C65" s="88"/>
      <c r="D65" s="88"/>
      <c r="E65" s="88"/>
      <c r="F65" s="119"/>
      <c r="G65" s="86"/>
    </row>
    <row r="66" spans="1:7" ht="12" customHeight="1" x14ac:dyDescent="0.25">
      <c r="A66" s="89"/>
      <c r="B66" s="118" t="s">
        <v>43</v>
      </c>
      <c r="C66" s="88"/>
      <c r="D66" s="88"/>
      <c r="E66" s="88"/>
      <c r="F66" s="119"/>
      <c r="G66" s="86"/>
    </row>
    <row r="67" spans="1:7" ht="12" customHeight="1" x14ac:dyDescent="0.25">
      <c r="A67" s="89"/>
      <c r="B67" s="118" t="s">
        <v>44</v>
      </c>
      <c r="C67" s="88"/>
      <c r="D67" s="88"/>
      <c r="E67" s="88"/>
      <c r="F67" s="119"/>
      <c r="G67" s="86"/>
    </row>
    <row r="68" spans="1:7" ht="12" customHeight="1" x14ac:dyDescent="0.25">
      <c r="A68" s="89"/>
      <c r="B68" s="118" t="s">
        <v>45</v>
      </c>
      <c r="C68" s="88"/>
      <c r="D68" s="88"/>
      <c r="E68" s="88"/>
      <c r="F68" s="119"/>
      <c r="G68" s="86"/>
    </row>
    <row r="69" spans="1:7" ht="12.75" customHeight="1" thickBot="1" x14ac:dyDescent="0.3">
      <c r="A69" s="89"/>
      <c r="B69" s="120" t="s">
        <v>46</v>
      </c>
      <c r="C69" s="121"/>
      <c r="D69" s="121"/>
      <c r="E69" s="121"/>
      <c r="F69" s="122"/>
      <c r="G69" s="86"/>
    </row>
    <row r="70" spans="1:7" ht="12.75" customHeight="1" x14ac:dyDescent="0.25">
      <c r="A70" s="89"/>
      <c r="B70" s="113"/>
      <c r="C70" s="88"/>
      <c r="D70" s="88"/>
      <c r="E70" s="88"/>
      <c r="F70" s="88"/>
      <c r="G70" s="86"/>
    </row>
    <row r="71" spans="1:7" ht="15" customHeight="1" thickBot="1" x14ac:dyDescent="0.3">
      <c r="A71" s="89"/>
      <c r="B71" s="155" t="s">
        <v>47</v>
      </c>
      <c r="C71" s="156"/>
      <c r="D71" s="112"/>
      <c r="E71" s="79"/>
      <c r="F71" s="79"/>
      <c r="G71" s="86"/>
    </row>
    <row r="72" spans="1:7" ht="12" customHeight="1" x14ac:dyDescent="0.25">
      <c r="A72" s="89"/>
      <c r="B72" s="105" t="s">
        <v>32</v>
      </c>
      <c r="C72" s="80" t="s">
        <v>77</v>
      </c>
      <c r="D72" s="106" t="s">
        <v>48</v>
      </c>
      <c r="E72" s="79"/>
      <c r="F72" s="79"/>
      <c r="G72" s="86"/>
    </row>
    <row r="73" spans="1:7" ht="12" customHeight="1" x14ac:dyDescent="0.25">
      <c r="A73" s="89"/>
      <c r="B73" s="107" t="s">
        <v>49</v>
      </c>
      <c r="C73" s="81">
        <v>648000</v>
      </c>
      <c r="D73" s="108">
        <f>(C73/C79)</f>
        <v>0.28839157166730828</v>
      </c>
      <c r="E73" s="79"/>
      <c r="F73" s="79"/>
      <c r="G73" s="86"/>
    </row>
    <row r="74" spans="1:7" ht="12" customHeight="1" x14ac:dyDescent="0.25">
      <c r="A74" s="89"/>
      <c r="B74" s="107" t="s">
        <v>50</v>
      </c>
      <c r="C74" s="82">
        <v>0</v>
      </c>
      <c r="D74" s="108">
        <v>0</v>
      </c>
      <c r="E74" s="79"/>
      <c r="F74" s="79"/>
      <c r="G74" s="86"/>
    </row>
    <row r="75" spans="1:7" ht="12" customHeight="1" x14ac:dyDescent="0.25">
      <c r="A75" s="89"/>
      <c r="B75" s="107" t="s">
        <v>51</v>
      </c>
      <c r="C75" s="81">
        <v>0</v>
      </c>
      <c r="D75" s="108">
        <f>(C75/C79)</f>
        <v>0</v>
      </c>
      <c r="E75" s="79"/>
      <c r="F75" s="79"/>
      <c r="G75" s="86"/>
    </row>
    <row r="76" spans="1:7" ht="12" customHeight="1" x14ac:dyDescent="0.25">
      <c r="A76" s="89"/>
      <c r="B76" s="107" t="s">
        <v>27</v>
      </c>
      <c r="C76" s="81">
        <v>1491948</v>
      </c>
      <c r="D76" s="108">
        <f>(C76/C79)</f>
        <v>0.66398955025601425</v>
      </c>
      <c r="E76" s="79"/>
      <c r="F76" s="79"/>
      <c r="G76" s="86"/>
    </row>
    <row r="77" spans="1:7" ht="12" customHeight="1" x14ac:dyDescent="0.25">
      <c r="A77" s="89"/>
      <c r="B77" s="107" t="s">
        <v>52</v>
      </c>
      <c r="C77" s="83">
        <v>0</v>
      </c>
      <c r="D77" s="108">
        <f>(C77/C79)</f>
        <v>0</v>
      </c>
      <c r="E77" s="85"/>
      <c r="F77" s="85"/>
      <c r="G77" s="86"/>
    </row>
    <row r="78" spans="1:7" ht="12" customHeight="1" x14ac:dyDescent="0.25">
      <c r="A78" s="89"/>
      <c r="B78" s="107" t="s">
        <v>53</v>
      </c>
      <c r="C78" s="83">
        <v>106997</v>
      </c>
      <c r="D78" s="108">
        <f>(C78/C79)</f>
        <v>4.7618878076677446E-2</v>
      </c>
      <c r="E78" s="85"/>
      <c r="F78" s="85"/>
      <c r="G78" s="86"/>
    </row>
    <row r="79" spans="1:7" ht="12.75" customHeight="1" thickBot="1" x14ac:dyDescent="0.3">
      <c r="A79" s="89"/>
      <c r="B79" s="109" t="s">
        <v>90</v>
      </c>
      <c r="C79" s="110">
        <f>SUM(C73:C78)</f>
        <v>2246945</v>
      </c>
      <c r="D79" s="111">
        <f>SUM(D73:D78)</f>
        <v>0.99999999999999989</v>
      </c>
      <c r="E79" s="85"/>
      <c r="F79" s="85"/>
      <c r="G79" s="86"/>
    </row>
    <row r="80" spans="1:7" ht="12" customHeight="1" x14ac:dyDescent="0.25">
      <c r="A80" s="89"/>
      <c r="B80" s="103"/>
      <c r="C80" s="91"/>
      <c r="D80" s="91"/>
      <c r="E80" s="91"/>
      <c r="F80" s="91"/>
      <c r="G80" s="86"/>
    </row>
    <row r="81" spans="1:7" ht="12.75" customHeight="1" x14ac:dyDescent="0.25">
      <c r="A81" s="89"/>
      <c r="B81" s="104"/>
      <c r="C81" s="91"/>
      <c r="D81" s="91"/>
      <c r="E81" s="91"/>
      <c r="F81" s="91"/>
      <c r="G81" s="86"/>
    </row>
    <row r="82" spans="1:7" ht="12" customHeight="1" thickBot="1" x14ac:dyDescent="0.3">
      <c r="A82" s="78"/>
      <c r="B82" s="124"/>
      <c r="C82" s="125" t="s">
        <v>93</v>
      </c>
      <c r="D82" s="126"/>
      <c r="E82" s="127"/>
      <c r="F82" s="84"/>
      <c r="G82" s="86"/>
    </row>
    <row r="83" spans="1:7" ht="12" customHeight="1" x14ac:dyDescent="0.25">
      <c r="A83" s="89"/>
      <c r="B83" s="128" t="s">
        <v>92</v>
      </c>
      <c r="C83" s="129">
        <v>200</v>
      </c>
      <c r="D83" s="129"/>
      <c r="E83" s="130"/>
      <c r="F83" s="123"/>
      <c r="G83" s="87"/>
    </row>
    <row r="84" spans="1:7" ht="12.75" customHeight="1" thickBot="1" x14ac:dyDescent="0.3">
      <c r="A84" s="89"/>
      <c r="B84" s="109" t="s">
        <v>91</v>
      </c>
      <c r="C84" s="110">
        <v>260000</v>
      </c>
      <c r="D84" s="110"/>
      <c r="E84" s="131"/>
      <c r="F84" s="123"/>
      <c r="G84" s="87"/>
    </row>
    <row r="85" spans="1:7" ht="15.6" customHeight="1" x14ac:dyDescent="0.25">
      <c r="A85" s="89"/>
      <c r="B85" s="114" t="s">
        <v>54</v>
      </c>
      <c r="C85" s="88"/>
      <c r="D85" s="88"/>
      <c r="E85" s="88"/>
      <c r="F85" s="88"/>
      <c r="G85" s="88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0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85"/>
  <sheetViews>
    <sheetView tabSelected="1" zoomScale="110" zoomScaleNormal="110" workbookViewId="0">
      <selection activeCell="H80" sqref="H8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.710937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78</v>
      </c>
      <c r="D9" s="8"/>
      <c r="E9" s="159" t="s">
        <v>81</v>
      </c>
      <c r="F9" s="160"/>
      <c r="G9" s="9">
        <v>2000</v>
      </c>
    </row>
    <row r="10" spans="1:7" ht="29.45" customHeight="1" x14ac:dyDescent="0.25">
      <c r="A10" s="5"/>
      <c r="B10" s="146" t="s">
        <v>1</v>
      </c>
      <c r="C10" s="147" t="s">
        <v>80</v>
      </c>
      <c r="D10" s="8"/>
      <c r="E10" s="165" t="s">
        <v>2</v>
      </c>
      <c r="F10" s="166"/>
      <c r="G10" s="148" t="s">
        <v>60</v>
      </c>
    </row>
    <row r="11" spans="1:7" ht="18" customHeight="1" x14ac:dyDescent="0.25">
      <c r="A11" s="5"/>
      <c r="B11" s="146" t="s">
        <v>3</v>
      </c>
      <c r="C11" s="148" t="s">
        <v>79</v>
      </c>
      <c r="D11" s="8"/>
      <c r="E11" s="165" t="s">
        <v>82</v>
      </c>
      <c r="F11" s="166"/>
      <c r="G11" s="149">
        <v>1300</v>
      </c>
    </row>
    <row r="12" spans="1:7" ht="11.25" customHeight="1" x14ac:dyDescent="0.25">
      <c r="A12" s="5"/>
      <c r="B12" s="146" t="s">
        <v>4</v>
      </c>
      <c r="C12" s="150" t="s">
        <v>56</v>
      </c>
      <c r="D12" s="8"/>
      <c r="E12" s="151" t="s">
        <v>5</v>
      </c>
      <c r="F12" s="152"/>
      <c r="G12" s="153">
        <f>(G9*G11)</f>
        <v>2600000</v>
      </c>
    </row>
    <row r="13" spans="1:7" ht="11.25" customHeight="1" x14ac:dyDescent="0.25">
      <c r="A13" s="5"/>
      <c r="B13" s="146" t="s">
        <v>6</v>
      </c>
      <c r="C13" s="148" t="s">
        <v>57</v>
      </c>
      <c r="D13" s="8"/>
      <c r="E13" s="165" t="s">
        <v>7</v>
      </c>
      <c r="F13" s="166"/>
      <c r="G13" s="148" t="s">
        <v>61</v>
      </c>
    </row>
    <row r="14" spans="1:7" ht="13.5" customHeight="1" x14ac:dyDescent="0.25">
      <c r="A14" s="5"/>
      <c r="B14" s="146" t="s">
        <v>8</v>
      </c>
      <c r="C14" s="148" t="s">
        <v>58</v>
      </c>
      <c r="D14" s="8"/>
      <c r="E14" s="165" t="s">
        <v>9</v>
      </c>
      <c r="F14" s="166"/>
      <c r="G14" s="150" t="s">
        <v>83</v>
      </c>
    </row>
    <row r="15" spans="1:7" ht="15.75" customHeight="1" x14ac:dyDescent="0.25">
      <c r="A15" s="5"/>
      <c r="B15" s="146" t="s">
        <v>10</v>
      </c>
      <c r="C15" s="154">
        <v>44713</v>
      </c>
      <c r="D15" s="8"/>
      <c r="E15" s="167" t="s">
        <v>11</v>
      </c>
      <c r="F15" s="168"/>
      <c r="G15" s="150" t="s">
        <v>59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63" t="s">
        <v>62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12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13</v>
      </c>
      <c r="C20" s="33" t="s">
        <v>14</v>
      </c>
      <c r="D20" s="33" t="s">
        <v>15</v>
      </c>
      <c r="E20" s="33" t="s">
        <v>16</v>
      </c>
      <c r="F20" s="33" t="s">
        <v>17</v>
      </c>
      <c r="G20" s="33" t="s">
        <v>18</v>
      </c>
    </row>
    <row r="21" spans="1:7" ht="18.75" customHeight="1" x14ac:dyDescent="0.25">
      <c r="A21" s="26"/>
      <c r="B21" s="144" t="s">
        <v>63</v>
      </c>
      <c r="C21" s="34" t="s">
        <v>19</v>
      </c>
      <c r="D21" s="35">
        <v>19</v>
      </c>
      <c r="E21" s="34" t="s">
        <v>64</v>
      </c>
      <c r="F21" s="19">
        <v>15000</v>
      </c>
      <c r="G21" s="19">
        <f>(D21*F21)</f>
        <v>285000</v>
      </c>
    </row>
    <row r="22" spans="1:7" ht="18.75" customHeight="1" x14ac:dyDescent="0.25">
      <c r="A22" s="26"/>
      <c r="B22" s="144" t="s">
        <v>84</v>
      </c>
      <c r="C22" s="34" t="s">
        <v>19</v>
      </c>
      <c r="D22" s="35">
        <v>28</v>
      </c>
      <c r="E22" s="34" t="s">
        <v>83</v>
      </c>
      <c r="F22" s="19">
        <v>17000</v>
      </c>
      <c r="G22" s="19">
        <f>(D22*F22)</f>
        <v>476000</v>
      </c>
    </row>
    <row r="23" spans="1:7" ht="12.75" customHeight="1" x14ac:dyDescent="0.25">
      <c r="A23" s="26"/>
      <c r="B23" s="144"/>
      <c r="C23" s="34"/>
      <c r="D23" s="35"/>
      <c r="E23" s="144"/>
      <c r="F23" s="19"/>
      <c r="G23" s="19"/>
    </row>
    <row r="24" spans="1:7" ht="12.75" customHeight="1" x14ac:dyDescent="0.25">
      <c r="A24" s="26"/>
      <c r="B24" s="36" t="s">
        <v>20</v>
      </c>
      <c r="C24" s="37"/>
      <c r="D24" s="37"/>
      <c r="E24" s="37"/>
      <c r="F24" s="38"/>
      <c r="G24" s="39">
        <f>SUM(G21:G23)</f>
        <v>761000</v>
      </c>
    </row>
    <row r="25" spans="1:7" ht="12" customHeight="1" x14ac:dyDescent="0.25">
      <c r="A25" s="2"/>
      <c r="B25" s="27"/>
      <c r="C25" s="29"/>
      <c r="D25" s="29"/>
      <c r="E25" s="29"/>
      <c r="F25" s="40"/>
      <c r="G25" s="40"/>
    </row>
    <row r="26" spans="1:7" ht="12" customHeight="1" x14ac:dyDescent="0.25">
      <c r="A26" s="5"/>
      <c r="B26" s="41" t="s">
        <v>21</v>
      </c>
      <c r="C26" s="42"/>
      <c r="D26" s="43"/>
      <c r="E26" s="43"/>
      <c r="F26" s="44"/>
      <c r="G26" s="44"/>
    </row>
    <row r="27" spans="1:7" ht="24" customHeight="1" x14ac:dyDescent="0.25">
      <c r="A27" s="5"/>
      <c r="B27" s="45" t="s">
        <v>13</v>
      </c>
      <c r="C27" s="46" t="s">
        <v>14</v>
      </c>
      <c r="D27" s="46" t="s">
        <v>15</v>
      </c>
      <c r="E27" s="45" t="s">
        <v>16</v>
      </c>
      <c r="F27" s="46" t="s">
        <v>17</v>
      </c>
      <c r="G27" s="45" t="s">
        <v>18</v>
      </c>
    </row>
    <row r="28" spans="1:7" ht="12" customHeight="1" x14ac:dyDescent="0.25">
      <c r="A28" s="5"/>
      <c r="B28" s="47" t="s">
        <v>66</v>
      </c>
      <c r="C28" s="48" t="s">
        <v>55</v>
      </c>
      <c r="D28" s="48">
        <v>0</v>
      </c>
      <c r="E28" s="48" t="s">
        <v>66</v>
      </c>
      <c r="F28" s="47">
        <v>0</v>
      </c>
      <c r="G28" s="47">
        <v>0</v>
      </c>
    </row>
    <row r="29" spans="1:7" ht="12" customHeight="1" x14ac:dyDescent="0.25">
      <c r="A29" s="5"/>
      <c r="B29" s="49" t="s">
        <v>22</v>
      </c>
      <c r="C29" s="50"/>
      <c r="D29" s="50"/>
      <c r="E29" s="50"/>
      <c r="F29" s="51"/>
      <c r="G29" s="51"/>
    </row>
    <row r="30" spans="1:7" ht="12" customHeight="1" x14ac:dyDescent="0.25">
      <c r="A30" s="2"/>
      <c r="B30" s="52"/>
      <c r="C30" s="53"/>
      <c r="D30" s="53"/>
      <c r="E30" s="53"/>
      <c r="F30" s="54"/>
      <c r="G30" s="54"/>
    </row>
    <row r="31" spans="1:7" ht="12" customHeight="1" x14ac:dyDescent="0.25">
      <c r="A31" s="5"/>
      <c r="B31" s="41" t="s">
        <v>23</v>
      </c>
      <c r="C31" s="42"/>
      <c r="D31" s="43"/>
      <c r="E31" s="43"/>
      <c r="F31" s="44"/>
      <c r="G31" s="44"/>
    </row>
    <row r="32" spans="1:7" ht="24" customHeight="1" x14ac:dyDescent="0.25">
      <c r="A32" s="5"/>
      <c r="B32" s="55" t="s">
        <v>13</v>
      </c>
      <c r="C32" s="55" t="s">
        <v>14</v>
      </c>
      <c r="D32" s="55" t="s">
        <v>15</v>
      </c>
      <c r="E32" s="55" t="s">
        <v>16</v>
      </c>
      <c r="F32" s="56" t="s">
        <v>17</v>
      </c>
      <c r="G32" s="55" t="s">
        <v>18</v>
      </c>
    </row>
    <row r="33" spans="1:11" ht="12.75" customHeight="1" x14ac:dyDescent="0.25">
      <c r="A33" s="26"/>
      <c r="B33" s="144" t="s">
        <v>66</v>
      </c>
      <c r="C33" s="34" t="s">
        <v>24</v>
      </c>
      <c r="D33" s="35">
        <v>0</v>
      </c>
      <c r="E33" s="16" t="s">
        <v>66</v>
      </c>
      <c r="F33" s="19">
        <v>0</v>
      </c>
      <c r="G33" s="19">
        <f t="shared" ref="G33" si="0">(D33*F33)</f>
        <v>0</v>
      </c>
    </row>
    <row r="34" spans="1:11" ht="12.75" customHeight="1" x14ac:dyDescent="0.25">
      <c r="A34" s="5"/>
      <c r="B34" s="57" t="s">
        <v>25</v>
      </c>
      <c r="C34" s="58"/>
      <c r="D34" s="58"/>
      <c r="E34" s="58"/>
      <c r="F34" s="59"/>
      <c r="G34" s="60">
        <f>SUM(G33:G33)</f>
        <v>0</v>
      </c>
    </row>
    <row r="35" spans="1:11" ht="12" customHeight="1" x14ac:dyDescent="0.25">
      <c r="A35" s="2"/>
      <c r="B35" s="52"/>
      <c r="C35" s="53"/>
      <c r="D35" s="53"/>
      <c r="E35" s="53"/>
      <c r="F35" s="54"/>
      <c r="G35" s="54"/>
    </row>
    <row r="36" spans="1:11" ht="12" customHeight="1" x14ac:dyDescent="0.25">
      <c r="A36" s="5"/>
      <c r="B36" s="41" t="s">
        <v>26</v>
      </c>
      <c r="C36" s="42"/>
      <c r="D36" s="43"/>
      <c r="E36" s="43"/>
      <c r="F36" s="44"/>
      <c r="G36" s="44"/>
    </row>
    <row r="37" spans="1:11" ht="24" customHeight="1" x14ac:dyDescent="0.25">
      <c r="A37" s="5"/>
      <c r="B37" s="56" t="s">
        <v>27</v>
      </c>
      <c r="C37" s="56" t="s">
        <v>28</v>
      </c>
      <c r="D37" s="56" t="s">
        <v>29</v>
      </c>
      <c r="E37" s="56" t="s">
        <v>16</v>
      </c>
      <c r="F37" s="56" t="s">
        <v>17</v>
      </c>
      <c r="G37" s="56" t="s">
        <v>18</v>
      </c>
      <c r="K37" s="132"/>
    </row>
    <row r="38" spans="1:11" ht="12.75" customHeight="1" x14ac:dyDescent="0.25">
      <c r="A38" s="26"/>
      <c r="B38" s="61" t="s">
        <v>67</v>
      </c>
      <c r="C38" s="62"/>
      <c r="D38" s="62"/>
      <c r="E38" s="62"/>
      <c r="F38" s="62"/>
      <c r="G38" s="62"/>
      <c r="K38" s="132"/>
    </row>
    <row r="39" spans="1:11" ht="12.75" customHeight="1" x14ac:dyDescent="0.25">
      <c r="A39" s="26"/>
      <c r="B39" s="145" t="s">
        <v>68</v>
      </c>
      <c r="C39" s="63" t="s">
        <v>72</v>
      </c>
      <c r="D39" s="64">
        <v>0.1</v>
      </c>
      <c r="E39" s="63" t="s">
        <v>88</v>
      </c>
      <c r="F39" s="65">
        <f>Caprinos!F39*'Al 22.06.22'!$I$39</f>
        <v>17197.564999999999</v>
      </c>
      <c r="G39" s="65">
        <f>F39*D39</f>
        <v>1719.7565</v>
      </c>
      <c r="I39" s="1">
        <v>1.0449999999999999</v>
      </c>
    </row>
    <row r="40" spans="1:11" ht="12.75" customHeight="1" x14ac:dyDescent="0.25">
      <c r="A40" s="26"/>
      <c r="B40" s="145" t="s">
        <v>85</v>
      </c>
      <c r="C40" s="63" t="s">
        <v>72</v>
      </c>
      <c r="D40" s="64">
        <v>0.1</v>
      </c>
      <c r="E40" s="63" t="s">
        <v>88</v>
      </c>
      <c r="F40" s="65">
        <f>Caprinos!F40*'Al 22.06.22'!$I$39</f>
        <v>102620.045</v>
      </c>
      <c r="G40" s="65">
        <f>F40*D40</f>
        <v>10262.004500000001</v>
      </c>
    </row>
    <row r="41" spans="1:11" ht="12.75" customHeight="1" x14ac:dyDescent="0.25">
      <c r="A41" s="26"/>
      <c r="B41" s="66" t="s">
        <v>69</v>
      </c>
      <c r="C41" s="63"/>
      <c r="D41" s="64"/>
      <c r="E41" s="63"/>
      <c r="F41" s="65">
        <f>Caprinos!F41*'Al 22.06.22'!$I$39</f>
        <v>0</v>
      </c>
      <c r="G41" s="65"/>
    </row>
    <row r="42" spans="1:11" ht="12.75" customHeight="1" x14ac:dyDescent="0.25">
      <c r="A42" s="26"/>
      <c r="B42" s="145" t="s">
        <v>86</v>
      </c>
      <c r="C42" s="63" t="s">
        <v>87</v>
      </c>
      <c r="D42" s="64">
        <v>0.3</v>
      </c>
      <c r="E42" s="63" t="s">
        <v>88</v>
      </c>
      <c r="F42" s="65">
        <f>Caprinos!F42*'Al 22.06.22'!$I$39</f>
        <v>29546.329999999998</v>
      </c>
      <c r="G42" s="65">
        <f>+F42*D42</f>
        <v>8863.8989999999994</v>
      </c>
    </row>
    <row r="43" spans="1:11" ht="12.75" customHeight="1" x14ac:dyDescent="0.25">
      <c r="A43" s="26"/>
      <c r="B43" s="66" t="s">
        <v>63</v>
      </c>
      <c r="C43" s="63"/>
      <c r="D43" s="64"/>
      <c r="E43" s="63"/>
      <c r="F43" s="65">
        <f>Caprinos!F43*'Al 22.06.22'!$I$39</f>
        <v>0</v>
      </c>
      <c r="G43" s="65"/>
    </row>
    <row r="44" spans="1:11" ht="12.75" customHeight="1" x14ac:dyDescent="0.25">
      <c r="A44" s="26"/>
      <c r="B44" s="145" t="s">
        <v>70</v>
      </c>
      <c r="C44" s="63" t="s">
        <v>14</v>
      </c>
      <c r="D44" s="64">
        <v>100</v>
      </c>
      <c r="E44" s="63" t="s">
        <v>65</v>
      </c>
      <c r="F44" s="65">
        <f>Caprinos!F44*'Al 22.06.22'!$I$39</f>
        <v>6792.4999999999991</v>
      </c>
      <c r="G44" s="65">
        <f>+F44*D44</f>
        <v>679249.99999999988</v>
      </c>
    </row>
    <row r="45" spans="1:11" ht="12.75" customHeight="1" x14ac:dyDescent="0.25">
      <c r="A45" s="26"/>
      <c r="B45" s="136" t="s">
        <v>71</v>
      </c>
      <c r="C45" s="63"/>
      <c r="D45" s="64"/>
      <c r="E45" s="63"/>
      <c r="F45" s="65">
        <f>Caprinos!F45*'Al 22.06.22'!$I$39</f>
        <v>0</v>
      </c>
      <c r="G45" s="65"/>
    </row>
    <row r="46" spans="1:11" ht="12.75" customHeight="1" x14ac:dyDescent="0.25">
      <c r="A46" s="89"/>
      <c r="B46" s="143" t="s">
        <v>74</v>
      </c>
      <c r="C46" s="135" t="s">
        <v>73</v>
      </c>
      <c r="D46" s="64">
        <v>1400</v>
      </c>
      <c r="E46" s="63" t="s">
        <v>65</v>
      </c>
      <c r="F46" s="65">
        <f>Caprinos!F46*'Al 22.06.22'!$I$39</f>
        <v>229.89999999999998</v>
      </c>
      <c r="G46" s="65">
        <f>+F46*D46</f>
        <v>321859.99999999994</v>
      </c>
    </row>
    <row r="47" spans="1:11" ht="12.75" customHeight="1" x14ac:dyDescent="0.25">
      <c r="A47" s="89"/>
      <c r="B47" s="143" t="s">
        <v>89</v>
      </c>
      <c r="C47" s="135" t="s">
        <v>73</v>
      </c>
      <c r="D47" s="64">
        <v>200</v>
      </c>
      <c r="E47" s="63" t="s">
        <v>65</v>
      </c>
      <c r="F47" s="65">
        <f>Caprinos!F47*'Al 22.06.22'!$I$39</f>
        <v>428.45</v>
      </c>
      <c r="G47" s="65">
        <f>+F47*D47</f>
        <v>85690</v>
      </c>
    </row>
    <row r="48" spans="1:11" ht="12.75" customHeight="1" x14ac:dyDescent="0.25">
      <c r="A48" s="89"/>
      <c r="B48" s="138" t="s">
        <v>75</v>
      </c>
      <c r="C48" s="139" t="s">
        <v>73</v>
      </c>
      <c r="D48" s="140">
        <v>2400</v>
      </c>
      <c r="E48" s="141" t="s">
        <v>65</v>
      </c>
      <c r="F48" s="65">
        <f>Caprinos!F48*'Al 22.06.22'!$I$39</f>
        <v>188.1</v>
      </c>
      <c r="G48" s="142">
        <f>+F48*D48</f>
        <v>451440</v>
      </c>
    </row>
    <row r="49" spans="1:7" ht="13.5" customHeight="1" x14ac:dyDescent="0.25">
      <c r="A49" s="5"/>
      <c r="B49" s="137" t="s">
        <v>30</v>
      </c>
      <c r="C49" s="67"/>
      <c r="D49" s="67"/>
      <c r="E49" s="67"/>
      <c r="F49" s="68"/>
      <c r="G49" s="69">
        <f>SUM(G38:G48)</f>
        <v>1559085.66</v>
      </c>
    </row>
    <row r="50" spans="1:7" ht="12" customHeight="1" x14ac:dyDescent="0.25">
      <c r="A50" s="2"/>
      <c r="B50" s="52"/>
      <c r="C50" s="53"/>
      <c r="D50" s="53"/>
      <c r="E50" s="70"/>
      <c r="F50" s="54"/>
      <c r="G50" s="54"/>
    </row>
    <row r="51" spans="1:7" ht="12" customHeight="1" x14ac:dyDescent="0.25">
      <c r="A51" s="5"/>
      <c r="B51" s="41" t="s">
        <v>31</v>
      </c>
      <c r="C51" s="42"/>
      <c r="D51" s="43"/>
      <c r="E51" s="43"/>
      <c r="F51" s="44"/>
      <c r="G51" s="44"/>
    </row>
    <row r="52" spans="1:7" ht="24" customHeight="1" x14ac:dyDescent="0.25">
      <c r="A52" s="5"/>
      <c r="B52" s="55" t="s">
        <v>32</v>
      </c>
      <c r="C52" s="56" t="s">
        <v>28</v>
      </c>
      <c r="D52" s="56" t="s">
        <v>29</v>
      </c>
      <c r="E52" s="55" t="s">
        <v>16</v>
      </c>
      <c r="F52" s="56" t="s">
        <v>17</v>
      </c>
      <c r="G52" s="55" t="s">
        <v>18</v>
      </c>
    </row>
    <row r="53" spans="1:7" ht="12.75" customHeight="1" x14ac:dyDescent="0.25">
      <c r="A53" s="26"/>
      <c r="B53" s="144" t="s">
        <v>76</v>
      </c>
      <c r="C53" s="63" t="s">
        <v>76</v>
      </c>
      <c r="D53" s="65">
        <v>0</v>
      </c>
      <c r="E53" s="34" t="s">
        <v>76</v>
      </c>
      <c r="F53" s="71">
        <v>0</v>
      </c>
      <c r="G53" s="65">
        <v>0</v>
      </c>
    </row>
    <row r="54" spans="1:7" ht="13.5" customHeight="1" x14ac:dyDescent="0.25">
      <c r="A54" s="5"/>
      <c r="B54" s="72" t="s">
        <v>33</v>
      </c>
      <c r="C54" s="73"/>
      <c r="D54" s="73"/>
      <c r="E54" s="73"/>
      <c r="F54" s="74"/>
      <c r="G54" s="75">
        <f>SUM(G53)</f>
        <v>0</v>
      </c>
    </row>
    <row r="55" spans="1:7" ht="12" customHeight="1" x14ac:dyDescent="0.25">
      <c r="A55" s="2"/>
      <c r="B55" s="92"/>
      <c r="C55" s="92"/>
      <c r="D55" s="92"/>
      <c r="E55" s="92"/>
      <c r="F55" s="93"/>
      <c r="G55" s="93"/>
    </row>
    <row r="56" spans="1:7" ht="12" customHeight="1" x14ac:dyDescent="0.25">
      <c r="A56" s="89"/>
      <c r="B56" s="94" t="s">
        <v>34</v>
      </c>
      <c r="C56" s="95"/>
      <c r="D56" s="95"/>
      <c r="E56" s="95"/>
      <c r="F56" s="95"/>
      <c r="G56" s="96">
        <f>G24+G34+G49+G54</f>
        <v>2320085.66</v>
      </c>
    </row>
    <row r="57" spans="1:7" ht="12" customHeight="1" x14ac:dyDescent="0.25">
      <c r="A57" s="89"/>
      <c r="B57" s="97" t="s">
        <v>35</v>
      </c>
      <c r="C57" s="77"/>
      <c r="D57" s="77"/>
      <c r="E57" s="77"/>
      <c r="F57" s="77"/>
      <c r="G57" s="98">
        <f>G56*0.05</f>
        <v>116004.28300000001</v>
      </c>
    </row>
    <row r="58" spans="1:7" ht="12" customHeight="1" x14ac:dyDescent="0.25">
      <c r="A58" s="89"/>
      <c r="B58" s="99" t="s">
        <v>36</v>
      </c>
      <c r="C58" s="76"/>
      <c r="D58" s="76"/>
      <c r="E58" s="76"/>
      <c r="F58" s="76"/>
      <c r="G58" s="100">
        <f>G57+G56</f>
        <v>2436089.943</v>
      </c>
    </row>
    <row r="59" spans="1:7" ht="12" customHeight="1" x14ac:dyDescent="0.25">
      <c r="A59" s="89"/>
      <c r="B59" s="97" t="s">
        <v>37</v>
      </c>
      <c r="C59" s="77"/>
      <c r="D59" s="77"/>
      <c r="E59" s="77"/>
      <c r="F59" s="77"/>
      <c r="G59" s="98">
        <f>G12</f>
        <v>2600000</v>
      </c>
    </row>
    <row r="60" spans="1:7" ht="12" customHeight="1" x14ac:dyDescent="0.25">
      <c r="A60" s="89"/>
      <c r="B60" s="101" t="s">
        <v>38</v>
      </c>
      <c r="C60" s="102"/>
      <c r="D60" s="102"/>
      <c r="E60" s="102"/>
      <c r="F60" s="102"/>
      <c r="G60" s="100">
        <f>G59-G58</f>
        <v>163910.05700000003</v>
      </c>
    </row>
    <row r="61" spans="1:7" ht="12" customHeight="1" x14ac:dyDescent="0.25">
      <c r="A61" s="89"/>
      <c r="B61" s="90" t="s">
        <v>39</v>
      </c>
      <c r="C61" s="91"/>
      <c r="D61" s="91"/>
      <c r="E61" s="91"/>
      <c r="F61" s="91"/>
      <c r="G61" s="86"/>
    </row>
    <row r="62" spans="1:7" ht="12.75" customHeight="1" thickBot="1" x14ac:dyDescent="0.3">
      <c r="A62" s="89"/>
      <c r="B62" s="103"/>
      <c r="C62" s="91"/>
      <c r="D62" s="91"/>
      <c r="E62" s="91"/>
      <c r="F62" s="91"/>
      <c r="G62" s="86"/>
    </row>
    <row r="63" spans="1:7" ht="12" customHeight="1" x14ac:dyDescent="0.25">
      <c r="A63" s="89"/>
      <c r="B63" s="115" t="s">
        <v>40</v>
      </c>
      <c r="C63" s="116"/>
      <c r="D63" s="116"/>
      <c r="E63" s="116"/>
      <c r="F63" s="117"/>
      <c r="G63" s="86"/>
    </row>
    <row r="64" spans="1:7" ht="12" customHeight="1" x14ac:dyDescent="0.25">
      <c r="A64" s="89"/>
      <c r="B64" s="118" t="s">
        <v>41</v>
      </c>
      <c r="C64" s="88"/>
      <c r="D64" s="88"/>
      <c r="E64" s="88"/>
      <c r="F64" s="119"/>
      <c r="G64" s="86"/>
    </row>
    <row r="65" spans="1:7" ht="12" customHeight="1" x14ac:dyDescent="0.25">
      <c r="A65" s="89"/>
      <c r="B65" s="118" t="s">
        <v>42</v>
      </c>
      <c r="C65" s="88"/>
      <c r="D65" s="88"/>
      <c r="E65" s="88"/>
      <c r="F65" s="119"/>
      <c r="G65" s="86"/>
    </row>
    <row r="66" spans="1:7" ht="12" customHeight="1" x14ac:dyDescent="0.25">
      <c r="A66" s="89"/>
      <c r="B66" s="118" t="s">
        <v>43</v>
      </c>
      <c r="C66" s="88"/>
      <c r="D66" s="88"/>
      <c r="E66" s="88"/>
      <c r="F66" s="119"/>
      <c r="G66" s="86"/>
    </row>
    <row r="67" spans="1:7" ht="12" customHeight="1" x14ac:dyDescent="0.25">
      <c r="A67" s="89"/>
      <c r="B67" s="118" t="s">
        <v>44</v>
      </c>
      <c r="C67" s="88"/>
      <c r="D67" s="88"/>
      <c r="E67" s="88"/>
      <c r="F67" s="119"/>
      <c r="G67" s="86"/>
    </row>
    <row r="68" spans="1:7" ht="12" customHeight="1" x14ac:dyDescent="0.25">
      <c r="A68" s="89"/>
      <c r="B68" s="118" t="s">
        <v>45</v>
      </c>
      <c r="C68" s="88"/>
      <c r="D68" s="88"/>
      <c r="E68" s="88"/>
      <c r="F68" s="119"/>
      <c r="G68" s="86"/>
    </row>
    <row r="69" spans="1:7" ht="12.75" customHeight="1" thickBot="1" x14ac:dyDescent="0.3">
      <c r="A69" s="89"/>
      <c r="B69" s="120" t="s">
        <v>46</v>
      </c>
      <c r="C69" s="121"/>
      <c r="D69" s="121"/>
      <c r="E69" s="121"/>
      <c r="F69" s="122"/>
      <c r="G69" s="86"/>
    </row>
    <row r="70" spans="1:7" ht="12.75" customHeight="1" x14ac:dyDescent="0.25">
      <c r="A70" s="89"/>
      <c r="B70" s="113"/>
      <c r="C70" s="88"/>
      <c r="D70" s="88"/>
      <c r="E70" s="88"/>
      <c r="F70" s="88"/>
      <c r="G70" s="86"/>
    </row>
    <row r="71" spans="1:7" ht="15" customHeight="1" thickBot="1" x14ac:dyDescent="0.3">
      <c r="A71" s="89"/>
      <c r="B71" s="155" t="s">
        <v>47</v>
      </c>
      <c r="C71" s="156"/>
      <c r="D71" s="112"/>
      <c r="E71" s="79"/>
      <c r="F71" s="79"/>
      <c r="G71" s="86"/>
    </row>
    <row r="72" spans="1:7" ht="12" customHeight="1" x14ac:dyDescent="0.25">
      <c r="A72" s="89"/>
      <c r="B72" s="105" t="s">
        <v>32</v>
      </c>
      <c r="C72" s="80" t="s">
        <v>77</v>
      </c>
      <c r="D72" s="106" t="s">
        <v>48</v>
      </c>
      <c r="E72" s="79"/>
      <c r="F72" s="79"/>
      <c r="G72" s="86"/>
    </row>
    <row r="73" spans="1:7" ht="12" customHeight="1" x14ac:dyDescent="0.25">
      <c r="A73" s="89"/>
      <c r="B73" s="107" t="s">
        <v>49</v>
      </c>
      <c r="C73" s="81">
        <v>648000</v>
      </c>
      <c r="D73" s="108">
        <f>(C73/C79)</f>
        <v>0.28839157166730828</v>
      </c>
      <c r="E73" s="79"/>
      <c r="F73" s="79"/>
      <c r="G73" s="86"/>
    </row>
    <row r="74" spans="1:7" ht="12" customHeight="1" x14ac:dyDescent="0.25">
      <c r="A74" s="89"/>
      <c r="B74" s="107" t="s">
        <v>50</v>
      </c>
      <c r="C74" s="82">
        <v>0</v>
      </c>
      <c r="D74" s="108">
        <v>0</v>
      </c>
      <c r="E74" s="79"/>
      <c r="F74" s="79"/>
      <c r="G74" s="86"/>
    </row>
    <row r="75" spans="1:7" ht="12" customHeight="1" x14ac:dyDescent="0.25">
      <c r="A75" s="89"/>
      <c r="B75" s="107" t="s">
        <v>51</v>
      </c>
      <c r="C75" s="81">
        <v>0</v>
      </c>
      <c r="D75" s="108">
        <f>(C75/C79)</f>
        <v>0</v>
      </c>
      <c r="E75" s="79"/>
      <c r="F75" s="79"/>
      <c r="G75" s="86"/>
    </row>
    <row r="76" spans="1:7" ht="12" customHeight="1" x14ac:dyDescent="0.25">
      <c r="A76" s="89"/>
      <c r="B76" s="107" t="s">
        <v>27</v>
      </c>
      <c r="C76" s="81">
        <v>1491948</v>
      </c>
      <c r="D76" s="108">
        <f>(C76/C79)</f>
        <v>0.66398955025601425</v>
      </c>
      <c r="E76" s="79"/>
      <c r="F76" s="79"/>
      <c r="G76" s="86"/>
    </row>
    <row r="77" spans="1:7" ht="12" customHeight="1" x14ac:dyDescent="0.25">
      <c r="A77" s="89"/>
      <c r="B77" s="107" t="s">
        <v>52</v>
      </c>
      <c r="C77" s="83">
        <v>0</v>
      </c>
      <c r="D77" s="108">
        <f>(C77/C79)</f>
        <v>0</v>
      </c>
      <c r="E77" s="85"/>
      <c r="F77" s="85"/>
      <c r="G77" s="86"/>
    </row>
    <row r="78" spans="1:7" ht="12" customHeight="1" x14ac:dyDescent="0.25">
      <c r="A78" s="89"/>
      <c r="B78" s="107" t="s">
        <v>53</v>
      </c>
      <c r="C78" s="83">
        <v>106997</v>
      </c>
      <c r="D78" s="108">
        <f>(C78/C79)</f>
        <v>4.7618878076677446E-2</v>
      </c>
      <c r="E78" s="85"/>
      <c r="F78" s="85"/>
      <c r="G78" s="86"/>
    </row>
    <row r="79" spans="1:7" ht="12.75" customHeight="1" thickBot="1" x14ac:dyDescent="0.3">
      <c r="A79" s="89"/>
      <c r="B79" s="109" t="s">
        <v>90</v>
      </c>
      <c r="C79" s="110">
        <f>SUM(C73:C78)</f>
        <v>2246945</v>
      </c>
      <c r="D79" s="111">
        <f>SUM(D73:D78)</f>
        <v>0.99999999999999989</v>
      </c>
      <c r="E79" s="85"/>
      <c r="F79" s="85"/>
      <c r="G79" s="86"/>
    </row>
    <row r="80" spans="1:7" ht="12" customHeight="1" x14ac:dyDescent="0.25">
      <c r="A80" s="89"/>
      <c r="B80" s="103"/>
      <c r="C80" s="91"/>
      <c r="D80" s="91"/>
      <c r="E80" s="91"/>
      <c r="F80" s="91"/>
      <c r="G80" s="86"/>
    </row>
    <row r="81" spans="1:7" ht="12.75" customHeight="1" x14ac:dyDescent="0.25">
      <c r="A81" s="89"/>
      <c r="B81" s="104"/>
      <c r="C81" s="91"/>
      <c r="D81" s="91"/>
      <c r="E81" s="91"/>
      <c r="F81" s="91"/>
      <c r="G81" s="86"/>
    </row>
    <row r="82" spans="1:7" ht="12" customHeight="1" thickBot="1" x14ac:dyDescent="0.3">
      <c r="A82" s="78"/>
      <c r="B82" s="124"/>
      <c r="C82" s="125" t="s">
        <v>93</v>
      </c>
      <c r="D82" s="126"/>
      <c r="E82" s="127"/>
      <c r="F82" s="84"/>
      <c r="G82" s="86"/>
    </row>
    <row r="83" spans="1:7" ht="12" customHeight="1" x14ac:dyDescent="0.25">
      <c r="A83" s="89"/>
      <c r="B83" s="128" t="s">
        <v>92</v>
      </c>
      <c r="C83" s="169">
        <v>1800</v>
      </c>
      <c r="D83" s="169">
        <v>2000</v>
      </c>
      <c r="E83" s="170">
        <v>2200</v>
      </c>
      <c r="F83" s="123"/>
      <c r="G83" s="87"/>
    </row>
    <row r="84" spans="1:7" ht="12.75" customHeight="1" thickBot="1" x14ac:dyDescent="0.3">
      <c r="A84" s="89"/>
      <c r="B84" s="109" t="s">
        <v>91</v>
      </c>
      <c r="C84" s="110">
        <f>(C79/C83)</f>
        <v>1248.3027777777777</v>
      </c>
      <c r="D84" s="110">
        <f>(C79/D83)</f>
        <v>1123.4725000000001</v>
      </c>
      <c r="E84" s="131">
        <f>(C79/E83)</f>
        <v>1021.3386363636364</v>
      </c>
      <c r="F84" s="123"/>
      <c r="G84" s="87"/>
    </row>
    <row r="85" spans="1:7" ht="15.6" customHeight="1" x14ac:dyDescent="0.25">
      <c r="A85" s="89"/>
      <c r="B85" s="114" t="s">
        <v>54</v>
      </c>
      <c r="C85" s="88"/>
      <c r="D85" s="88"/>
      <c r="E85" s="88"/>
      <c r="F85" s="88"/>
      <c r="G85" s="88"/>
    </row>
  </sheetData>
  <mergeCells count="8">
    <mergeCell ref="B17:G17"/>
    <mergeCell ref="B71:C71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DCE85B5-E4CD-4A9B-B390-98F3DAC966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6C9FD1-F9BD-4215-91AF-8B1B6354C0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A488F0-36BC-4C47-9532-6B14C70CDB6D}">
  <ds:schemaRefs>
    <ds:schemaRef ds:uri="c5dbce2d-49dc-4afe-a5b0-d7fb7a901161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1030f0af-99cb-42f1-88fc-acec73331192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Caprinos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cp:lastPrinted>2021-02-26T14:18:46Z</cp:lastPrinted>
  <dcterms:created xsi:type="dcterms:W3CDTF">2020-11-27T12:49:26Z</dcterms:created>
  <dcterms:modified xsi:type="dcterms:W3CDTF">2022-07-22T13:35:26Z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