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CEBOLLA  GUARDA" sheetId="8" r:id="rId1"/>
  </sheets>
  <definedNames>
    <definedName name="_xlnm.Print_Area" localSheetId="0">'CEBOLLA  GUARDA'!$B$1:$G$173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8" l="1"/>
  <c r="G68" i="8"/>
  <c r="D171" i="8" l="1"/>
  <c r="G120" i="8"/>
  <c r="G119" i="8"/>
  <c r="G118" i="8"/>
  <c r="G117" i="8"/>
  <c r="G116" i="8"/>
  <c r="G115" i="8"/>
  <c r="G114" i="8"/>
  <c r="G113" i="8"/>
  <c r="G112" i="8"/>
  <c r="G80" i="8" l="1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79" i="8"/>
  <c r="G62" i="8"/>
  <c r="G54" i="8"/>
  <c r="F32" i="8"/>
  <c r="G141" i="8"/>
  <c r="G140" i="8"/>
  <c r="G139" i="8"/>
  <c r="G138" i="8"/>
  <c r="G137" i="8"/>
  <c r="G125" i="8"/>
  <c r="G124" i="8"/>
  <c r="G123" i="8"/>
  <c r="G121" i="8"/>
  <c r="G111" i="8"/>
  <c r="G110" i="8"/>
  <c r="G109" i="8"/>
  <c r="G108" i="8"/>
  <c r="G107" i="8"/>
  <c r="G106" i="8"/>
  <c r="G105" i="8"/>
  <c r="G103" i="8"/>
  <c r="G102" i="8"/>
  <c r="G101" i="8"/>
  <c r="G100" i="8"/>
  <c r="G99" i="8"/>
  <c r="G98" i="8"/>
  <c r="G97" i="8"/>
  <c r="G132" i="8"/>
  <c r="G131" i="8"/>
  <c r="G130" i="8"/>
  <c r="G128" i="8"/>
  <c r="G127" i="8"/>
  <c r="G126" i="8"/>
  <c r="G77" i="8"/>
  <c r="G133" i="8" s="1"/>
  <c r="G76" i="8"/>
  <c r="G75" i="8"/>
  <c r="G73" i="8"/>
  <c r="G67" i="8"/>
  <c r="G66" i="8"/>
  <c r="G65" i="8"/>
  <c r="G64" i="8"/>
  <c r="G63" i="8"/>
  <c r="G61" i="8"/>
  <c r="G60" i="8"/>
  <c r="G59" i="8"/>
  <c r="G58" i="8"/>
  <c r="G57" i="8"/>
  <c r="G56" i="8"/>
  <c r="G55" i="8"/>
  <c r="G49" i="8"/>
  <c r="G50" i="8" s="1"/>
  <c r="C162" i="8" s="1"/>
  <c r="G44" i="8"/>
  <c r="G43" i="8"/>
  <c r="G42" i="8"/>
  <c r="G41" i="8"/>
  <c r="G40" i="8"/>
  <c r="G39" i="8"/>
  <c r="G38" i="8"/>
  <c r="G37" i="8"/>
  <c r="G36" i="8"/>
  <c r="G35" i="8"/>
  <c r="G34" i="8"/>
  <c r="G33" i="8"/>
  <c r="G31" i="8"/>
  <c r="G30" i="8"/>
  <c r="G29" i="8"/>
  <c r="G28" i="8"/>
  <c r="G27" i="8"/>
  <c r="G26" i="8"/>
  <c r="G25" i="8"/>
  <c r="G24" i="8"/>
  <c r="G23" i="8"/>
  <c r="G22" i="8"/>
  <c r="G21" i="8"/>
  <c r="G12" i="8"/>
  <c r="G147" i="8" s="1"/>
  <c r="G45" i="8" l="1"/>
  <c r="C161" i="8" s="1"/>
  <c r="C164" i="8"/>
  <c r="C165" i="8"/>
  <c r="C163" i="8"/>
  <c r="G144" i="8" l="1"/>
  <c r="G145" i="8" s="1"/>
  <c r="C166" i="8" s="1"/>
  <c r="C167" i="8" s="1"/>
  <c r="G146" i="8" l="1"/>
  <c r="E172" i="8" s="1"/>
  <c r="D163" i="8"/>
  <c r="D164" i="8"/>
  <c r="D161" i="8"/>
  <c r="D166" i="8"/>
  <c r="D165" i="8"/>
  <c r="G148" i="8" l="1"/>
  <c r="C172" i="8"/>
  <c r="D172" i="8"/>
  <c r="D167" i="8"/>
</calcChain>
</file>

<file path=xl/sharedStrings.xml><?xml version="1.0" encoding="utf-8"?>
<sst xmlns="http://schemas.openxmlformats.org/spreadsheetml/2006/main" count="395" uniqueCount="170">
  <si>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</si>
  <si>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</si>
  <si>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</si>
  <si>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</si>
  <si>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</si>
  <si>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</si>
  <si>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</si>
  <si>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</si>
  <si>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</si>
  <si>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</si>
  <si>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</si>
  <si>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</si>
  <si>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</si>
  <si>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</si>
  <si>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</si>
  <si>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</si>
  <si>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</si>
  <si>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</si>
  <si>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</si>
  <si>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</si>
  <si>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</si>
  <si>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</si>
  <si>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</si>
  <si>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</si>
  <si>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</si>
  <si>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</si>
  <si>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</si>
  <si>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</si>
  <si>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</si>
  <si>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</si>
  <si>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</si>
  <si>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</si>
  <si>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</si>
  <si>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</si>
  <si>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</si>
  <si>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</si>
  <si>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</si>
  <si>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</si>
  <si>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</si>
  <si>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</si>
  <si>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</si>
  <si>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</si>
  <si>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</si>
  <si>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</si>
  <si>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</si>
  <si>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</si>
  <si>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</si>
  <si>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</si>
  <si>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</si>
  <si>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</si>
  <si>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</si>
  <si>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</si>
  <si>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</si>
  <si>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</si>
  <si>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</si>
  <si>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</si>
  <si>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</si>
  <si>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</si>
  <si>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Acequiadura</t>
  </si>
  <si>
    <t xml:space="preserve"> </t>
  </si>
  <si>
    <t>Urea</t>
  </si>
  <si>
    <t>Aradura</t>
  </si>
  <si>
    <t>Melgadura</t>
  </si>
  <si>
    <t>kg</t>
  </si>
  <si>
    <t>Superfosfato triple</t>
  </si>
  <si>
    <t>Rengo</t>
  </si>
  <si>
    <t>Quinta de Tilcoco</t>
  </si>
  <si>
    <t>JA/JH</t>
  </si>
  <si>
    <t>Polyben 50 wp</t>
  </si>
  <si>
    <t>Noviembre</t>
  </si>
  <si>
    <t>Mayo</t>
  </si>
  <si>
    <t>Febrero</t>
  </si>
  <si>
    <t>Agosto</t>
  </si>
  <si>
    <t>Septiembre</t>
  </si>
  <si>
    <t>Octubre</t>
  </si>
  <si>
    <t xml:space="preserve">Febrero </t>
  </si>
  <si>
    <t>Prodigio 600 sc</t>
  </si>
  <si>
    <t xml:space="preserve">Junio </t>
  </si>
  <si>
    <t>Junio</t>
  </si>
  <si>
    <t xml:space="preserve">Agosto </t>
  </si>
  <si>
    <t>Diciembre</t>
  </si>
  <si>
    <t>Julio</t>
  </si>
  <si>
    <t>lt</t>
  </si>
  <si>
    <t>Gladiador 450 wp</t>
  </si>
  <si>
    <t>Flete</t>
  </si>
  <si>
    <t>ADHERENTE</t>
  </si>
  <si>
    <t>Break</t>
  </si>
  <si>
    <t>Fosfimax</t>
  </si>
  <si>
    <t>Kendal</t>
  </si>
  <si>
    <t>Enero</t>
  </si>
  <si>
    <t xml:space="preserve">Septiembre </t>
  </si>
  <si>
    <t>CEBOLLA DE GUARDA</t>
  </si>
  <si>
    <t>RENDIMIENTO (kg/ha)</t>
  </si>
  <si>
    <t>COBRA</t>
  </si>
  <si>
    <t>Lib. B. O´Higgins</t>
  </si>
  <si>
    <t xml:space="preserve">Control de malezas </t>
  </si>
  <si>
    <t>Riego de almaciguera</t>
  </si>
  <si>
    <t xml:space="preserve">Aplicaciones fitosanitarias </t>
  </si>
  <si>
    <t xml:space="preserve">Julio </t>
  </si>
  <si>
    <t xml:space="preserve">Aplicación  de fertilizante almaciguera </t>
  </si>
  <si>
    <t>Riego</t>
  </si>
  <si>
    <t>Arranca de almácigo</t>
  </si>
  <si>
    <t>Aplicación  de fertilizante base</t>
  </si>
  <si>
    <t>Septiembre.</t>
  </si>
  <si>
    <t>Trasplante/Plantación</t>
  </si>
  <si>
    <t>Riegos</t>
  </si>
  <si>
    <t xml:space="preserve">Noviembre </t>
  </si>
  <si>
    <t>2da. aplicación de fertilizantes cultivo establecido</t>
  </si>
  <si>
    <t>3 era. aplicación de fertilizantes</t>
  </si>
  <si>
    <t>Arranca y curado</t>
  </si>
  <si>
    <t>Llenado bines</t>
  </si>
  <si>
    <t>Labores de empaque</t>
  </si>
  <si>
    <t>Pasado arado</t>
  </si>
  <si>
    <t>Siembra de almaciguera</t>
  </si>
  <si>
    <t>Rastraje (2)</t>
  </si>
  <si>
    <t>Aplicación de herbicida de pretransplante</t>
  </si>
  <si>
    <t>Aplicación de herbicidas (1)</t>
  </si>
  <si>
    <t xml:space="preserve">Octubre </t>
  </si>
  <si>
    <t>Aplicación de herbicidas (2)</t>
  </si>
  <si>
    <t>Aplicación/Insect/Fungicida(4)</t>
  </si>
  <si>
    <t>Aplicación/Insect/Fungicida(2)</t>
  </si>
  <si>
    <t xml:space="preserve">Acarreo a bodega </t>
  </si>
  <si>
    <t>Marzo</t>
  </si>
  <si>
    <t>SEMILLAS</t>
  </si>
  <si>
    <t>Semilla</t>
  </si>
  <si>
    <t>FERTLIZANTES</t>
  </si>
  <si>
    <t>Hyvron</t>
  </si>
  <si>
    <t>Junio-Septiembre</t>
  </si>
  <si>
    <t>Octubre-Diciembre</t>
  </si>
  <si>
    <t>Induce Ph</t>
  </si>
  <si>
    <t>Mayo-Diciembre</t>
  </si>
  <si>
    <t>Silwett</t>
  </si>
  <si>
    <t>FUNGICIDAS</t>
  </si>
  <si>
    <t>Bravo 720 (clorotalonino)</t>
  </si>
  <si>
    <t xml:space="preserve">Junio-Julio-Agosto </t>
  </si>
  <si>
    <t>Cadillac 80 wp (Manzate)</t>
  </si>
  <si>
    <t xml:space="preserve">Amistar opti </t>
  </si>
  <si>
    <t>Glider 720 sc (Balear)</t>
  </si>
  <si>
    <t xml:space="preserve">Folio Gold </t>
  </si>
  <si>
    <t>Switch 62,5 wg</t>
  </si>
  <si>
    <t>Ridomil Gold Mz 68 wg</t>
  </si>
  <si>
    <t>HERBICIDAS</t>
  </si>
  <si>
    <t>Pendimetanil 330 ec</t>
  </si>
  <si>
    <t>Dual gold 960 ec</t>
  </si>
  <si>
    <t>Galigan 240 ec</t>
  </si>
  <si>
    <t xml:space="preserve">Setiembre </t>
  </si>
  <si>
    <t>Centurion 240 ec</t>
  </si>
  <si>
    <t>INSECTICIDAS</t>
  </si>
  <si>
    <t>Metomil 90%</t>
  </si>
  <si>
    <t>Zero 5 ec</t>
  </si>
  <si>
    <t>Neres 50% sp (Cartap 50% wp)</t>
  </si>
  <si>
    <t>Terrasorb Foliar - bioestimulante (Zoberaminol)</t>
  </si>
  <si>
    <t>Junio-Enero(Almaciguera y cultivo establecido)</t>
  </si>
  <si>
    <t xml:space="preserve">Biotron plus </t>
  </si>
  <si>
    <t>Basfoliar algae</t>
  </si>
  <si>
    <t xml:space="preserve">Gastos venta </t>
  </si>
  <si>
    <t>Julio a Septiembre</t>
  </si>
  <si>
    <t>Rendimiento  (kg/hà)</t>
  </si>
  <si>
    <t xml:space="preserve">Sequia </t>
  </si>
  <si>
    <t>Salitre proQ</t>
  </si>
  <si>
    <t>Bulldock  25 ec</t>
  </si>
  <si>
    <t>Punto 70 wp</t>
  </si>
  <si>
    <t>Selecron 720</t>
  </si>
  <si>
    <t xml:space="preserve">Orthene </t>
  </si>
  <si>
    <t>Junio a julio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</si>
  <si>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</si>
  <si>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</si>
  <si>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</si>
  <si>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ESCENARIOS COSTO UNITARIO  ($/kg)</t>
  </si>
  <si>
    <t>Costo unitario ($/ kg)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</si>
</sst>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_ ;\-#,##0\ "/>
    <numFmt numFmtId="168" formatCode="#,##0.0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b/>
      <sz val="8"/>
      <name val="Arial Narrow"/>
      <family val="2"/>
    </font>
    <font>
      <b/>
      <sz val="8"/>
      <color theme="1" tint="4.9989318521683403E-2"/>
      <name val="Arial Narrow"/>
      <family val="2"/>
    </font>
    <font>
      <sz val="8"/>
      <color rgb="FFFF0000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3">
    <xf numFmtId="0" fontId="0" fillId="0" borderId="0" applyNumberFormat="0" applyFill="0" applyBorder="0" applyProtection="0"/>
    <xf numFmtId="0" fontId="3" fillId="0" borderId="19"/>
    <xf numFmtId="9" fontId="7" fillId="0" borderId="19"/>
  </cellStyleXfs>
  <cellXfs count="20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49" fontId="1" fillId="2" borderId="43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2" borderId="43" xfId="0" applyNumberFormat="1" applyFont="1" applyFill="1" applyBorder="1" applyAlignment="1">
      <alignment horizontal="center"/>
    </xf>
    <xf numFmtId="3" fontId="1" fillId="2" borderId="43" xfId="0" applyNumberFormat="1" applyFont="1" applyFill="1" applyBorder="1" applyAlignment="1">
      <alignment horizontal="center"/>
    </xf>
    <xf numFmtId="0" fontId="1" fillId="2" borderId="43" xfId="0" applyFont="1" applyFill="1" applyBorder="1" applyAlignment="1">
      <alignment horizontal="center" vertical="center" wrapText="1"/>
    </xf>
    <xf numFmtId="49" fontId="1" fillId="2" borderId="43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right"/>
    </xf>
    <xf numFmtId="49" fontId="4" fillId="2" borderId="43" xfId="0" applyNumberFormat="1" applyFont="1" applyFill="1" applyBorder="1" applyAlignment="1">
      <alignment horizontal="left" vertical="center" wrapText="1"/>
    </xf>
    <xf numFmtId="49" fontId="4" fillId="2" borderId="43" xfId="0" applyNumberFormat="1" applyFont="1" applyFill="1" applyBorder="1" applyAlignment="1">
      <alignment horizontal="left"/>
    </xf>
    <xf numFmtId="49" fontId="2" fillId="3" borderId="49" xfId="0" applyNumberFormat="1" applyFont="1" applyFill="1" applyBorder="1" applyAlignment="1">
      <alignment vertical="center"/>
    </xf>
    <xf numFmtId="0" fontId="2" fillId="3" borderId="49" xfId="0" applyFont="1" applyFill="1" applyBorder="1" applyAlignment="1">
      <alignment horizontal="center" vertical="center"/>
    </xf>
    <xf numFmtId="3" fontId="2" fillId="3" borderId="49" xfId="0" applyNumberFormat="1" applyFont="1" applyFill="1" applyBorder="1" applyAlignment="1">
      <alignment horizontal="center" vertical="center"/>
    </xf>
    <xf numFmtId="49" fontId="1" fillId="2" borderId="43" xfId="0" applyNumberFormat="1" applyFont="1" applyFill="1" applyBorder="1" applyAlignment="1">
      <alignment horizontal="center" wrapText="1"/>
    </xf>
    <xf numFmtId="0" fontId="1" fillId="2" borderId="43" xfId="0" applyNumberFormat="1" applyFont="1" applyFill="1" applyBorder="1" applyAlignment="1">
      <alignment horizontal="center" wrapText="1"/>
    </xf>
    <xf numFmtId="3" fontId="1" fillId="2" borderId="43" xfId="0" applyNumberFormat="1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2" fillId="3" borderId="51" xfId="0" applyFont="1" applyFill="1" applyBorder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1" fillId="0" borderId="43" xfId="0" applyFont="1" applyBorder="1" applyAlignment="1">
      <alignment horizontal="center"/>
    </xf>
    <xf numFmtId="0" fontId="5" fillId="9" borderId="43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5" fillId="9" borderId="43" xfId="0" applyFont="1" applyFill="1" applyBorder="1" applyAlignment="1">
      <alignment horizontal="center" wrapText="1"/>
    </xf>
    <xf numFmtId="0" fontId="5" fillId="9" borderId="43" xfId="0" applyFont="1" applyFill="1" applyBorder="1" applyAlignment="1">
      <alignment horizontal="center" vertical="center"/>
    </xf>
    <xf numFmtId="0" fontId="5" fillId="0" borderId="43" xfId="0" applyFont="1" applyFill="1" applyBorder="1"/>
    <xf numFmtId="0" fontId="5" fillId="9" borderId="43" xfId="0" applyFont="1" applyFill="1" applyBorder="1" applyAlignment="1" applyProtection="1">
      <alignment horizontal="center"/>
    </xf>
    <xf numFmtId="0" fontId="5" fillId="9" borderId="43" xfId="0" applyFont="1" applyFill="1" applyBorder="1" applyAlignment="1" applyProtection="1">
      <alignment horizontal="center"/>
      <protection locked="0"/>
    </xf>
    <xf numFmtId="49" fontId="2" fillId="3" borderId="51" xfId="0" applyNumberFormat="1" applyFont="1" applyFill="1" applyBorder="1" applyAlignment="1">
      <alignment vertical="center"/>
    </xf>
    <xf numFmtId="0" fontId="2" fillId="3" borderId="51" xfId="0" applyFont="1" applyFill="1" applyBorder="1" applyAlignment="1">
      <alignment vertical="center"/>
    </xf>
    <xf numFmtId="3" fontId="2" fillId="3" borderId="51" xfId="0" applyNumberFormat="1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left"/>
    </xf>
    <xf numFmtId="1" fontId="1" fillId="2" borderId="43" xfId="0" applyNumberFormat="1" applyFont="1" applyFill="1" applyBorder="1" applyAlignment="1">
      <alignment horizontal="center" wrapText="1"/>
    </xf>
    <xf numFmtId="0" fontId="5" fillId="0" borderId="43" xfId="0" applyFont="1" applyFill="1" applyBorder="1" applyAlignment="1">
      <alignment horizontal="left" wrapText="1"/>
    </xf>
    <xf numFmtId="49" fontId="5" fillId="2" borderId="43" xfId="0" applyNumberFormat="1" applyFont="1" applyFill="1" applyBorder="1" applyAlignment="1">
      <alignment horizontal="center" wrapText="1"/>
    </xf>
    <xf numFmtId="3" fontId="5" fillId="2" borderId="43" xfId="0" applyNumberFormat="1" applyFont="1" applyFill="1" applyBorder="1" applyAlignment="1">
      <alignment horizontal="center" wrapText="1"/>
    </xf>
    <xf numFmtId="0" fontId="5" fillId="0" borderId="43" xfId="0" applyFont="1" applyFill="1" applyBorder="1" applyAlignment="1">
      <alignment wrapText="1"/>
    </xf>
    <xf numFmtId="168" fontId="5" fillId="0" borderId="43" xfId="0" applyNumberFormat="1" applyFont="1" applyFill="1" applyBorder="1" applyAlignment="1">
      <alignment horizontal="center"/>
    </xf>
    <xf numFmtId="3" fontId="5" fillId="0" borderId="43" xfId="0" applyNumberFormat="1" applyFont="1" applyFill="1" applyBorder="1" applyAlignment="1">
      <alignment horizontal="center"/>
    </xf>
    <xf numFmtId="0" fontId="5" fillId="9" borderId="43" xfId="0" applyFont="1" applyFill="1" applyBorder="1" applyAlignment="1"/>
    <xf numFmtId="168" fontId="5" fillId="9" borderId="43" xfId="0" applyNumberFormat="1" applyFont="1" applyFill="1" applyBorder="1" applyAlignment="1">
      <alignment horizontal="center" wrapText="1"/>
    </xf>
    <xf numFmtId="3" fontId="5" fillId="9" borderId="43" xfId="0" applyNumberFormat="1" applyFont="1" applyFill="1" applyBorder="1" applyAlignment="1" applyProtection="1">
      <alignment horizontal="center"/>
    </xf>
    <xf numFmtId="3" fontId="6" fillId="9" borderId="43" xfId="0" applyNumberFormat="1" applyFont="1" applyFill="1" applyBorder="1" applyAlignment="1">
      <alignment horizontal="center"/>
    </xf>
    <xf numFmtId="49" fontId="1" fillId="2" borderId="43" xfId="0" applyNumberFormat="1" applyFont="1" applyFill="1" applyBorder="1" applyAlignment="1">
      <alignment horizontal="left" vertical="center" wrapText="1"/>
    </xf>
    <xf numFmtId="0" fontId="0" fillId="0" borderId="21" xfId="0" applyFont="1" applyFill="1" applyBorder="1" applyAlignment="1"/>
    <xf numFmtId="0" fontId="1" fillId="2" borderId="43" xfId="0" applyFont="1" applyFill="1" applyBorder="1" applyAlignment="1">
      <alignment vertical="center"/>
    </xf>
    <xf numFmtId="0" fontId="1" fillId="2" borderId="43" xfId="0" applyFont="1" applyFill="1" applyBorder="1" applyAlignment="1">
      <alignment horizontal="center" vertical="center"/>
    </xf>
    <xf numFmtId="3" fontId="1" fillId="2" borderId="43" xfId="0" applyNumberFormat="1" applyFont="1" applyFill="1" applyBorder="1" applyAlignment="1">
      <alignment horizontal="center" vertical="center"/>
    </xf>
    <xf numFmtId="0" fontId="8" fillId="0" borderId="43" xfId="0" applyFont="1" applyFill="1" applyBorder="1"/>
    <xf numFmtId="0" fontId="6" fillId="0" borderId="43" xfId="0" applyFont="1" applyFill="1" applyBorder="1" applyAlignment="1" applyProtection="1">
      <alignment horizontal="center"/>
    </xf>
    <xf numFmtId="167" fontId="6" fillId="9" borderId="43" xfId="0" applyNumberFormat="1" applyFont="1" applyFill="1" applyBorder="1" applyAlignment="1" applyProtection="1">
      <alignment horizontal="center"/>
    </xf>
    <xf numFmtId="0" fontId="6" fillId="9" borderId="43" xfId="0" applyFont="1" applyFill="1" applyBorder="1" applyAlignment="1">
      <alignment horizontal="center"/>
    </xf>
    <xf numFmtId="3" fontId="6" fillId="9" borderId="43" xfId="0" applyNumberFormat="1" applyFont="1" applyFill="1" applyBorder="1" applyAlignment="1" applyProtection="1">
      <alignment horizontal="center"/>
    </xf>
    <xf numFmtId="0" fontId="5" fillId="9" borderId="43" xfId="0" applyFont="1" applyFill="1" applyBorder="1"/>
    <xf numFmtId="167" fontId="5" fillId="9" borderId="43" xfId="0" applyNumberFormat="1" applyFont="1" applyFill="1" applyBorder="1" applyAlignment="1" applyProtection="1">
      <alignment horizontal="center"/>
    </xf>
    <xf numFmtId="3" fontId="5" fillId="9" borderId="43" xfId="0" applyNumberFormat="1" applyFont="1" applyFill="1" applyBorder="1" applyAlignment="1">
      <alignment horizontal="center"/>
    </xf>
    <xf numFmtId="0" fontId="6" fillId="9" borderId="43" xfId="0" applyFont="1" applyFill="1" applyBorder="1" applyAlignment="1" applyProtection="1">
      <alignment horizontal="center"/>
    </xf>
    <xf numFmtId="168" fontId="6" fillId="9" borderId="43" xfId="0" applyNumberFormat="1" applyFont="1" applyFill="1" applyBorder="1" applyAlignment="1" applyProtection="1">
      <alignment horizontal="center"/>
    </xf>
    <xf numFmtId="0" fontId="6" fillId="9" borderId="43" xfId="0" applyFont="1" applyFill="1" applyBorder="1" applyAlignment="1">
      <alignment horizontal="center" wrapText="1"/>
    </xf>
    <xf numFmtId="168" fontId="5" fillId="9" borderId="43" xfId="0" applyNumberFormat="1" applyFont="1" applyFill="1" applyBorder="1" applyAlignment="1" applyProtection="1">
      <alignment horizontal="center"/>
    </xf>
    <xf numFmtId="0" fontId="9" fillId="9" borderId="43" xfId="0" applyFont="1" applyFill="1" applyBorder="1" applyAlignment="1"/>
    <xf numFmtId="0" fontId="10" fillId="9" borderId="43" xfId="0" applyFont="1" applyFill="1" applyBorder="1" applyAlignment="1"/>
    <xf numFmtId="168" fontId="10" fillId="9" borderId="43" xfId="0" applyNumberFormat="1" applyFont="1" applyFill="1" applyBorder="1" applyAlignment="1">
      <alignment horizontal="center"/>
    </xf>
    <xf numFmtId="0" fontId="10" fillId="9" borderId="43" xfId="0" applyFont="1" applyFill="1" applyBorder="1" applyAlignment="1">
      <alignment horizontal="center"/>
    </xf>
    <xf numFmtId="0" fontId="10" fillId="9" borderId="43" xfId="0" applyFont="1" applyFill="1" applyBorder="1" applyAlignment="1">
      <alignment horizontal="center" wrapText="1"/>
    </xf>
    <xf numFmtId="168" fontId="10" fillId="9" borderId="43" xfId="0" applyNumberFormat="1" applyFont="1" applyFill="1" applyBorder="1" applyAlignment="1">
      <alignment horizontal="center" wrapText="1"/>
    </xf>
    <xf numFmtId="0" fontId="10" fillId="9" borderId="43" xfId="0" applyFont="1" applyFill="1" applyBorder="1" applyAlignment="1">
      <alignment wrapText="1"/>
    </xf>
    <xf numFmtId="168" fontId="6" fillId="9" borderId="43" xfId="0" applyNumberFormat="1" applyFont="1" applyFill="1" applyBorder="1" applyAlignment="1">
      <alignment horizontal="center" wrapText="1"/>
    </xf>
    <xf numFmtId="4" fontId="6" fillId="9" borderId="43" xfId="0" applyNumberFormat="1" applyFont="1" applyFill="1" applyBorder="1" applyAlignment="1" applyProtection="1">
      <alignment horizontal="center"/>
    </xf>
    <xf numFmtId="0" fontId="5" fillId="9" borderId="43" xfId="0" applyFont="1" applyFill="1" applyBorder="1" applyAlignment="1">
      <alignment horizontal="left" wrapText="1"/>
    </xf>
    <xf numFmtId="3" fontId="6" fillId="9" borderId="43" xfId="0" applyNumberFormat="1" applyFont="1" applyFill="1" applyBorder="1" applyAlignment="1">
      <alignment horizontal="center" wrapText="1"/>
    </xf>
    <xf numFmtId="0" fontId="5" fillId="9" borderId="43" xfId="0" applyFont="1" applyFill="1" applyBorder="1" applyAlignment="1">
      <alignment horizontal="left"/>
    </xf>
    <xf numFmtId="3" fontId="5" fillId="9" borderId="43" xfId="0" applyNumberFormat="1" applyFont="1" applyFill="1" applyBorder="1" applyAlignment="1">
      <alignment horizontal="center" wrapText="1"/>
    </xf>
    <xf numFmtId="0" fontId="2" fillId="2" borderId="19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>
      <alignment horizontal="center"/>
    </xf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center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2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49" fontId="12" fillId="3" borderId="50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2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2" fillId="3" borderId="44" xfId="0" applyNumberFormat="1" applyFont="1" applyFill="1" applyBorder="1" applyAlignment="1">
      <alignment horizontal="center" vertical="center"/>
    </xf>
    <xf numFmtId="49" fontId="12" fillId="3" borderId="44" xfId="0" applyNumberFormat="1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vertical="center"/>
    </xf>
    <xf numFmtId="0" fontId="1" fillId="2" borderId="22" xfId="0" applyFont="1" applyFill="1" applyBorder="1" applyAlignment="1"/>
    <xf numFmtId="0" fontId="1" fillId="2" borderId="18" xfId="0" applyFont="1" applyFill="1" applyBorder="1" applyAlignment="1"/>
    <xf numFmtId="0" fontId="1" fillId="2" borderId="18" xfId="0" applyFont="1" applyFill="1" applyBorder="1" applyAlignment="1">
      <alignment horizontal="center"/>
    </xf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2" fillId="5" borderId="55" xfId="0" applyNumberFormat="1" applyFont="1" applyFill="1" applyBorder="1" applyAlignment="1">
      <alignment vertical="center"/>
    </xf>
    <xf numFmtId="0" fontId="1" fillId="2" borderId="56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horizontal="center" vertical="center"/>
    </xf>
    <xf numFmtId="0" fontId="1" fillId="2" borderId="57" xfId="0" applyFont="1" applyFill="1" applyBorder="1" applyAlignment="1">
      <alignment vertical="center"/>
    </xf>
    <xf numFmtId="0" fontId="1" fillId="2" borderId="57" xfId="0" applyFont="1" applyFill="1" applyBorder="1" applyAlignment="1">
      <alignment horizontal="right" vertical="center"/>
    </xf>
    <xf numFmtId="49" fontId="12" fillId="3" borderId="43" xfId="0" applyNumberFormat="1" applyFont="1" applyFill="1" applyBorder="1" applyAlignment="1">
      <alignment horizontal="center" vertical="center"/>
    </xf>
    <xf numFmtId="49" fontId="12" fillId="3" borderId="43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/>
    <xf numFmtId="49" fontId="12" fillId="3" borderId="44" xfId="0" applyNumberFormat="1" applyFont="1" applyFill="1" applyBorder="1" applyAlignment="1">
      <alignment horizontal="right" vertical="center" wrapText="1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4" xfId="0" applyFont="1" applyFill="1" applyBorder="1" applyAlignment="1"/>
    <xf numFmtId="0" fontId="1" fillId="2" borderId="54" xfId="0" applyFont="1" applyFill="1" applyBorder="1" applyAlignment="1">
      <alignment horizontal="center"/>
    </xf>
    <xf numFmtId="3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>
      <alignment horizontal="right"/>
    </xf>
    <xf numFmtId="0" fontId="1" fillId="2" borderId="22" xfId="0" applyFont="1" applyFill="1" applyBorder="1" applyAlignment="1">
      <alignment horizontal="center"/>
    </xf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2" fillId="5" borderId="43" xfId="0" applyNumberFormat="1" applyFont="1" applyFill="1" applyBorder="1" applyAlignment="1">
      <alignment vertical="center"/>
    </xf>
    <xf numFmtId="0" fontId="12" fillId="5" borderId="43" xfId="0" applyFont="1" applyFill="1" applyBorder="1" applyAlignment="1">
      <alignment vertical="center"/>
    </xf>
    <xf numFmtId="0" fontId="12" fillId="5" borderId="43" xfId="0" applyFont="1" applyFill="1" applyBorder="1" applyAlignment="1">
      <alignment horizontal="center" vertical="center"/>
    </xf>
    <xf numFmtId="164" fontId="12" fillId="5" borderId="43" xfId="0" applyNumberFormat="1" applyFont="1" applyFill="1" applyBorder="1" applyAlignment="1">
      <alignment vertical="center"/>
    </xf>
    <xf numFmtId="49" fontId="12" fillId="3" borderId="43" xfId="0" applyNumberFormat="1" applyFont="1" applyFill="1" applyBorder="1" applyAlignment="1">
      <alignment vertical="center"/>
    </xf>
    <xf numFmtId="0" fontId="12" fillId="3" borderId="43" xfId="0" applyFont="1" applyFill="1" applyBorder="1" applyAlignment="1">
      <alignment vertical="center"/>
    </xf>
    <xf numFmtId="0" fontId="12" fillId="3" borderId="43" xfId="0" applyFont="1" applyFill="1" applyBorder="1" applyAlignment="1">
      <alignment horizontal="center" vertical="center"/>
    </xf>
    <xf numFmtId="164" fontId="12" fillId="3" borderId="43" xfId="0" applyNumberFormat="1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19" xfId="0" applyFont="1" applyFill="1" applyBorder="1" applyAlignment="1">
      <alignment horizontal="center" vertical="center"/>
    </xf>
    <xf numFmtId="164" fontId="12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4" fillId="2" borderId="33" xfId="0" applyNumberFormat="1" applyFont="1" applyFill="1" applyBorder="1" applyAlignment="1">
      <alignment vertical="center"/>
    </xf>
    <xf numFmtId="0" fontId="1" fillId="2" borderId="34" xfId="0" applyFont="1" applyFill="1" applyBorder="1" applyAlignment="1"/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/>
    <xf numFmtId="49" fontId="1" fillId="2" borderId="36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19" xfId="0" applyFont="1" applyFill="1" applyBorder="1" applyAlignment="1">
      <alignment horizontal="center"/>
    </xf>
    <xf numFmtId="0" fontId="1" fillId="2" borderId="37" xfId="0" applyFont="1" applyFill="1" applyBorder="1" applyAlignment="1"/>
    <xf numFmtId="49" fontId="1" fillId="2" borderId="38" xfId="0" applyNumberFormat="1" applyFont="1" applyFill="1" applyBorder="1" applyAlignment="1">
      <alignment vertical="center"/>
    </xf>
    <xf numFmtId="0" fontId="1" fillId="2" borderId="39" xfId="0" applyFont="1" applyFill="1" applyBorder="1" applyAlignment="1"/>
    <xf numFmtId="0" fontId="1" fillId="2" borderId="39" xfId="0" applyFont="1" applyFill="1" applyBorder="1" applyAlignment="1">
      <alignment horizontal="center"/>
    </xf>
    <xf numFmtId="0" fontId="1" fillId="2" borderId="40" xfId="0" applyFont="1" applyFill="1" applyBorder="1" applyAlignment="1"/>
    <xf numFmtId="0" fontId="1" fillId="8" borderId="32" xfId="0" applyFont="1" applyFill="1" applyBorder="1" applyAlignment="1"/>
    <xf numFmtId="0" fontId="1" fillId="6" borderId="19" xfId="0" applyFont="1" applyFill="1" applyBorder="1" applyAlignment="1">
      <alignment horizontal="center"/>
    </xf>
    <xf numFmtId="0" fontId="1" fillId="6" borderId="19" xfId="0" applyFont="1" applyFill="1" applyBorder="1" applyAlignment="1"/>
    <xf numFmtId="49" fontId="4" fillId="7" borderId="23" xfId="0" applyNumberFormat="1" applyFont="1" applyFill="1" applyBorder="1" applyAlignment="1">
      <alignment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1" fillId="7" borderId="24" xfId="0" applyNumberFormat="1" applyFont="1" applyFill="1" applyBorder="1" applyAlignment="1">
      <alignment horizontal="center"/>
    </xf>
    <xf numFmtId="49" fontId="4" fillId="2" borderId="25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26" xfId="0" applyNumberFormat="1" applyFont="1" applyFill="1" applyBorder="1" applyAlignment="1"/>
    <xf numFmtId="165" fontId="4" fillId="2" borderId="6" xfId="0" applyNumberFormat="1" applyFont="1" applyFill="1" applyBorder="1" applyAlignment="1">
      <alignment vertical="center"/>
    </xf>
    <xf numFmtId="0" fontId="12" fillId="6" borderId="19" xfId="0" applyFont="1" applyFill="1" applyBorder="1" applyAlignment="1">
      <alignment horizontal="center" vertical="center"/>
    </xf>
    <xf numFmtId="0" fontId="12" fillId="6" borderId="19" xfId="0" applyFont="1" applyFill="1" applyBorder="1" applyAlignment="1">
      <alignment vertical="center"/>
    </xf>
    <xf numFmtId="49" fontId="4" fillId="7" borderId="27" xfId="0" applyNumberFormat="1" applyFont="1" applyFill="1" applyBorder="1" applyAlignment="1">
      <alignment vertical="center"/>
    </xf>
    <xf numFmtId="165" fontId="4" fillId="7" borderId="28" xfId="0" applyNumberFormat="1" applyFont="1" applyFill="1" applyBorder="1" applyAlignment="1">
      <alignment vertical="center"/>
    </xf>
    <xf numFmtId="9" fontId="4" fillId="7" borderId="29" xfId="0" applyNumberFormat="1" applyFont="1" applyFill="1" applyBorder="1" applyAlignment="1">
      <alignment vertical="center"/>
    </xf>
    <xf numFmtId="49" fontId="4" fillId="7" borderId="41" xfId="0" applyNumberFormat="1" applyFont="1" applyFill="1" applyBorder="1" applyAlignment="1">
      <alignment vertical="center"/>
    </xf>
    <xf numFmtId="3" fontId="4" fillId="7" borderId="42" xfId="0" applyNumberFormat="1" applyFont="1" applyFill="1" applyBorder="1" applyAlignment="1">
      <alignment vertical="center"/>
    </xf>
    <xf numFmtId="3" fontId="4" fillId="7" borderId="42" xfId="0" applyNumberFormat="1" applyFont="1" applyFill="1" applyBorder="1" applyAlignment="1">
      <alignment horizontal="center" vertical="center"/>
    </xf>
    <xf numFmtId="0" fontId="4" fillId="6" borderId="19" xfId="0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horizontal="right" vertical="center"/>
    </xf>
    <xf numFmtId="165" fontId="4" fillId="7" borderId="29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right"/>
    </xf>
    <xf numFmtId="0" fontId="9" fillId="9" borderId="43" xfId="0" applyFont="1" applyFill="1" applyBorder="1"/>
    <xf numFmtId="49" fontId="2" fillId="3" borderId="5" xfId="0" applyNumberFormat="1" applyFont="1" applyFill="1" applyBorder="1" applyAlignment="1">
      <alignment vertical="center" wrapText="1"/>
    </xf>
    <xf numFmtId="17" fontId="13" fillId="0" borderId="48" xfId="1" applyNumberFormat="1" applyFont="1" applyBorder="1" applyAlignment="1">
      <alignment horizontal="right" vertical="center"/>
    </xf>
    <xf numFmtId="49" fontId="14" fillId="3" borderId="6" xfId="0" applyNumberFormat="1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49" fontId="16" fillId="8" borderId="30" xfId="0" applyNumberFormat="1" applyFont="1" applyFill="1" applyBorder="1" applyAlignment="1">
      <alignment vertical="center"/>
    </xf>
    <xf numFmtId="0" fontId="4" fillId="8" borderId="31" xfId="0" applyFont="1" applyFill="1" applyBorder="1" applyAlignment="1">
      <alignment vertical="center"/>
    </xf>
    <xf numFmtId="49" fontId="16" fillId="8" borderId="45" xfId="0" applyNumberFormat="1" applyFont="1" applyFill="1" applyBorder="1" applyAlignment="1">
      <alignment horizontal="center" vertical="center"/>
    </xf>
    <xf numFmtId="49" fontId="16" fillId="8" borderId="46" xfId="0" applyNumberFormat="1" applyFont="1" applyFill="1" applyBorder="1" applyAlignment="1">
      <alignment horizontal="center" vertical="center"/>
    </xf>
    <xf numFmtId="49" fontId="16" fillId="8" borderId="47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6</xdr:col>
      <xdr:colOff>1131093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898482" cy="1151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73"/>
  <sheetViews>
    <sheetView tabSelected="1" zoomScale="166" zoomScaleNormal="166" workbookViewId="0">
      <selection activeCell="B1" sqref="B1:G173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39" customWidth="1"/>
    <col min="6" max="6" width="18.7109375" style="1" customWidth="1"/>
    <col min="7" max="7" width="17.140625" style="22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34"/>
      <c r="F1" s="2"/>
      <c r="G1" s="19"/>
    </row>
    <row r="2" spans="1:7" ht="15" customHeight="1" x14ac:dyDescent="0.25">
      <c r="A2" s="2"/>
      <c r="B2" s="2"/>
      <c r="C2" s="2"/>
      <c r="D2" s="2"/>
      <c r="E2" s="34"/>
      <c r="F2" s="2"/>
      <c r="G2" s="19"/>
    </row>
    <row r="3" spans="1:7" ht="15" customHeight="1" x14ac:dyDescent="0.25">
      <c r="A3" s="2"/>
      <c r="B3" s="2"/>
      <c r="C3" s="2"/>
      <c r="D3" s="2"/>
      <c r="E3" s="34"/>
      <c r="F3" s="2"/>
      <c r="G3" s="19"/>
    </row>
    <row r="4" spans="1:7" ht="15" customHeight="1" x14ac:dyDescent="0.25">
      <c r="A4" s="2"/>
      <c r="B4" s="2"/>
      <c r="C4" s="2"/>
      <c r="D4" s="2"/>
      <c r="E4" s="34"/>
      <c r="F4" s="2"/>
      <c r="G4" s="19"/>
    </row>
    <row r="5" spans="1:7" ht="15" customHeight="1" x14ac:dyDescent="0.25">
      <c r="A5" s="2"/>
      <c r="B5" s="2"/>
      <c r="C5" s="2"/>
      <c r="D5" s="2"/>
      <c r="E5" s="34"/>
      <c r="F5" s="2"/>
      <c r="G5" s="19"/>
    </row>
    <row r="6" spans="1:7" ht="15" customHeight="1" x14ac:dyDescent="0.25">
      <c r="A6" s="2"/>
      <c r="B6" s="2"/>
      <c r="C6" s="2"/>
      <c r="D6" s="2"/>
      <c r="E6" s="34"/>
      <c r="F6" s="2"/>
      <c r="G6" s="19"/>
    </row>
    <row r="7" spans="1:7" ht="15" customHeight="1" x14ac:dyDescent="0.25">
      <c r="A7" s="2"/>
      <c r="B7" s="2"/>
      <c r="C7" s="2"/>
      <c r="D7" s="2"/>
      <c r="E7" s="34"/>
      <c r="F7" s="2"/>
      <c r="G7" s="19"/>
    </row>
    <row r="8" spans="1:7" ht="15" customHeight="1" x14ac:dyDescent="0.25">
      <c r="A8" s="2"/>
      <c r="B8" s="3"/>
      <c r="C8" s="4"/>
      <c r="D8" s="2"/>
      <c r="E8" s="35"/>
      <c r="F8" s="4"/>
      <c r="G8" s="20"/>
    </row>
    <row r="9" spans="1:7" ht="12" customHeight="1" x14ac:dyDescent="0.25">
      <c r="A9" s="5"/>
      <c r="B9" s="194" t="s">
        <v>0</v>
      </c>
      <c r="C9" s="7" t="s">
        <v>91</v>
      </c>
      <c r="D9" s="94"/>
      <c r="E9" s="203" t="s">
        <v>92</v>
      </c>
      <c r="F9" s="204"/>
      <c r="G9" s="25">
        <v>75000</v>
      </c>
    </row>
    <row r="10" spans="1:7" ht="18" customHeight="1" x14ac:dyDescent="0.25">
      <c r="A10" s="5"/>
      <c r="B10" s="6" t="s">
        <v>1</v>
      </c>
      <c r="C10" s="23" t="s">
        <v>93</v>
      </c>
      <c r="D10" s="94"/>
      <c r="E10" s="205" t="s">
        <v>2</v>
      </c>
      <c r="F10" s="206"/>
      <c r="G10" s="7" t="s">
        <v>75</v>
      </c>
    </row>
    <row r="11" spans="1:7" ht="18" customHeight="1" x14ac:dyDescent="0.25">
      <c r="A11" s="5"/>
      <c r="B11" s="6" t="s">
        <v>3</v>
      </c>
      <c r="C11" s="7" t="s">
        <v>56</v>
      </c>
      <c r="D11" s="94"/>
      <c r="E11" s="205" t="s">
        <v>167</v>
      </c>
      <c r="F11" s="206"/>
      <c r="G11" s="21">
        <v>200</v>
      </c>
    </row>
    <row r="12" spans="1:7" ht="11.25" customHeight="1" x14ac:dyDescent="0.25">
      <c r="A12" s="5"/>
      <c r="B12" s="6" t="s">
        <v>4</v>
      </c>
      <c r="C12" s="8" t="s">
        <v>94</v>
      </c>
      <c r="D12" s="95"/>
      <c r="E12" s="36" t="s">
        <v>5</v>
      </c>
      <c r="F12" s="37"/>
      <c r="G12" s="12">
        <f>G9*G11</f>
        <v>15000000</v>
      </c>
    </row>
    <row r="13" spans="1:7" ht="11.25" customHeight="1" x14ac:dyDescent="0.25">
      <c r="A13" s="5"/>
      <c r="B13" s="6" t="s">
        <v>6</v>
      </c>
      <c r="C13" s="7" t="s">
        <v>65</v>
      </c>
      <c r="D13" s="94"/>
      <c r="E13" s="205" t="s">
        <v>7</v>
      </c>
      <c r="F13" s="206"/>
      <c r="G13" s="7" t="s">
        <v>57</v>
      </c>
    </row>
    <row r="14" spans="1:7" ht="13.5" customHeight="1" x14ac:dyDescent="0.25">
      <c r="A14" s="5"/>
      <c r="B14" s="6" t="s">
        <v>8</v>
      </c>
      <c r="C14" s="7" t="s">
        <v>66</v>
      </c>
      <c r="D14" s="94"/>
      <c r="E14" s="205" t="s">
        <v>9</v>
      </c>
      <c r="F14" s="206"/>
      <c r="G14" s="7" t="s">
        <v>75</v>
      </c>
    </row>
    <row r="15" spans="1:7" ht="15" x14ac:dyDescent="0.25">
      <c r="A15" s="5"/>
      <c r="B15" s="6" t="s">
        <v>10</v>
      </c>
      <c r="C15" s="195" t="s">
        <v>78</v>
      </c>
      <c r="D15" s="94"/>
      <c r="E15" s="207" t="s">
        <v>11</v>
      </c>
      <c r="F15" s="208"/>
      <c r="G15" s="8" t="s">
        <v>158</v>
      </c>
    </row>
    <row r="16" spans="1:7" ht="12" customHeight="1" x14ac:dyDescent="0.25">
      <c r="A16" s="2"/>
      <c r="B16" s="96"/>
      <c r="C16" s="97"/>
      <c r="D16" s="98"/>
      <c r="E16" s="99"/>
      <c r="F16" s="100"/>
      <c r="G16" s="101"/>
    </row>
    <row r="17" spans="1:7" ht="12" customHeight="1" x14ac:dyDescent="0.25">
      <c r="A17" s="9"/>
      <c r="B17" s="196" t="s">
        <v>12</v>
      </c>
      <c r="C17" s="197"/>
      <c r="D17" s="197"/>
      <c r="E17" s="197"/>
      <c r="F17" s="197"/>
      <c r="G17" s="197"/>
    </row>
    <row r="18" spans="1:7" ht="12" customHeight="1" x14ac:dyDescent="0.25">
      <c r="A18" s="2"/>
      <c r="B18" s="102"/>
      <c r="C18" s="103"/>
      <c r="D18" s="103"/>
      <c r="E18" s="104"/>
      <c r="F18" s="105"/>
      <c r="G18" s="106"/>
    </row>
    <row r="19" spans="1:7" ht="12" customHeight="1" x14ac:dyDescent="0.25">
      <c r="A19" s="5"/>
      <c r="B19" s="107" t="s">
        <v>13</v>
      </c>
      <c r="C19" s="108"/>
      <c r="D19" s="109"/>
      <c r="E19" s="110"/>
      <c r="F19" s="109"/>
      <c r="G19" s="111"/>
    </row>
    <row r="20" spans="1:7" ht="24" customHeight="1" x14ac:dyDescent="0.25">
      <c r="A20" s="9"/>
      <c r="B20" s="112" t="s">
        <v>14</v>
      </c>
      <c r="C20" s="112" t="s">
        <v>15</v>
      </c>
      <c r="D20" s="112" t="s">
        <v>16</v>
      </c>
      <c r="E20" s="112" t="s">
        <v>17</v>
      </c>
      <c r="F20" s="112" t="s">
        <v>18</v>
      </c>
      <c r="G20" s="112" t="s">
        <v>19</v>
      </c>
    </row>
    <row r="21" spans="1:7" ht="12.75" customHeight="1" x14ac:dyDescent="0.25">
      <c r="A21" s="10"/>
      <c r="B21" s="51" t="s">
        <v>95</v>
      </c>
      <c r="C21" s="40" t="s">
        <v>20</v>
      </c>
      <c r="D21" s="32">
        <v>0.25</v>
      </c>
      <c r="E21" s="41" t="s">
        <v>70</v>
      </c>
      <c r="F21" s="33">
        <v>30000</v>
      </c>
      <c r="G21" s="33">
        <f>D21*F21</f>
        <v>7500</v>
      </c>
    </row>
    <row r="22" spans="1:7" ht="12.75" customHeight="1" x14ac:dyDescent="0.25">
      <c r="A22" s="64"/>
      <c r="B22" s="51" t="s">
        <v>95</v>
      </c>
      <c r="C22" s="40" t="s">
        <v>20</v>
      </c>
      <c r="D22" s="32">
        <v>3</v>
      </c>
      <c r="E22" s="41" t="s">
        <v>164</v>
      </c>
      <c r="F22" s="33">
        <v>30000</v>
      </c>
      <c r="G22" s="33">
        <f t="shared" ref="G22:G44" si="0">D22*F22</f>
        <v>90000</v>
      </c>
    </row>
    <row r="23" spans="1:7" ht="12.75" customHeight="1" x14ac:dyDescent="0.25">
      <c r="A23" s="10"/>
      <c r="B23" s="51" t="s">
        <v>96</v>
      </c>
      <c r="C23" s="40" t="s">
        <v>20</v>
      </c>
      <c r="D23" s="32">
        <v>0.5</v>
      </c>
      <c r="E23" s="41" t="s">
        <v>70</v>
      </c>
      <c r="F23" s="33">
        <v>30000</v>
      </c>
      <c r="G23" s="33">
        <f t="shared" si="0"/>
        <v>15000</v>
      </c>
    </row>
    <row r="24" spans="1:7" ht="12.75" customHeight="1" x14ac:dyDescent="0.25">
      <c r="A24" s="10"/>
      <c r="B24" s="51" t="s">
        <v>97</v>
      </c>
      <c r="C24" s="40" t="s">
        <v>20</v>
      </c>
      <c r="D24" s="32">
        <v>0.5</v>
      </c>
      <c r="E24" s="41" t="s">
        <v>77</v>
      </c>
      <c r="F24" s="33">
        <v>30000</v>
      </c>
      <c r="G24" s="33">
        <f t="shared" si="0"/>
        <v>15000</v>
      </c>
    </row>
    <row r="25" spans="1:7" ht="12.75" customHeight="1" x14ac:dyDescent="0.25">
      <c r="A25" s="10"/>
      <c r="B25" s="51" t="s">
        <v>97</v>
      </c>
      <c r="C25" s="40" t="s">
        <v>20</v>
      </c>
      <c r="D25" s="32">
        <v>0.5</v>
      </c>
      <c r="E25" s="41" t="s">
        <v>98</v>
      </c>
      <c r="F25" s="33">
        <v>30000</v>
      </c>
      <c r="G25" s="33">
        <f t="shared" si="0"/>
        <v>15000</v>
      </c>
    </row>
    <row r="26" spans="1:7" ht="12.75" customHeight="1" x14ac:dyDescent="0.25">
      <c r="A26" s="10"/>
      <c r="B26" s="51" t="s">
        <v>97</v>
      </c>
      <c r="C26" s="40" t="s">
        <v>20</v>
      </c>
      <c r="D26" s="52">
        <v>1</v>
      </c>
      <c r="E26" s="41" t="s">
        <v>72</v>
      </c>
      <c r="F26" s="33">
        <v>30000</v>
      </c>
      <c r="G26" s="33">
        <f t="shared" si="0"/>
        <v>30000</v>
      </c>
    </row>
    <row r="27" spans="1:7" ht="12.75" customHeight="1" x14ac:dyDescent="0.25">
      <c r="A27" s="10"/>
      <c r="B27" s="53" t="s">
        <v>99</v>
      </c>
      <c r="C27" s="40" t="s">
        <v>20</v>
      </c>
      <c r="D27" s="32">
        <v>0.5</v>
      </c>
      <c r="E27" s="42" t="s">
        <v>77</v>
      </c>
      <c r="F27" s="33">
        <v>30000</v>
      </c>
      <c r="G27" s="33">
        <f t="shared" si="0"/>
        <v>15000</v>
      </c>
    </row>
    <row r="28" spans="1:7" ht="12.75" customHeight="1" x14ac:dyDescent="0.25">
      <c r="A28" s="10"/>
      <c r="B28" s="53" t="s">
        <v>99</v>
      </c>
      <c r="C28" s="40" t="s">
        <v>20</v>
      </c>
      <c r="D28" s="32">
        <v>0.5</v>
      </c>
      <c r="E28" s="42" t="s">
        <v>81</v>
      </c>
      <c r="F28" s="33">
        <v>30000</v>
      </c>
      <c r="G28" s="33">
        <f t="shared" si="0"/>
        <v>15000</v>
      </c>
    </row>
    <row r="29" spans="1:7" ht="12.75" customHeight="1" x14ac:dyDescent="0.25">
      <c r="A29" s="10"/>
      <c r="B29" s="51" t="s">
        <v>100</v>
      </c>
      <c r="C29" s="40" t="s">
        <v>20</v>
      </c>
      <c r="D29" s="52">
        <v>2</v>
      </c>
      <c r="E29" s="41" t="s">
        <v>73</v>
      </c>
      <c r="F29" s="33">
        <v>30000</v>
      </c>
      <c r="G29" s="33">
        <f t="shared" si="0"/>
        <v>60000</v>
      </c>
    </row>
    <row r="30" spans="1:7" ht="12.75" customHeight="1" x14ac:dyDescent="0.25">
      <c r="A30" s="10"/>
      <c r="B30" s="51" t="s">
        <v>101</v>
      </c>
      <c r="C30" s="40" t="s">
        <v>20</v>
      </c>
      <c r="D30" s="32">
        <v>2</v>
      </c>
      <c r="E30" s="41" t="s">
        <v>73</v>
      </c>
      <c r="F30" s="33">
        <v>30000</v>
      </c>
      <c r="G30" s="33">
        <f t="shared" si="0"/>
        <v>60000</v>
      </c>
    </row>
    <row r="31" spans="1:7" ht="12.75" customHeight="1" x14ac:dyDescent="0.25">
      <c r="A31" s="10"/>
      <c r="B31" s="53" t="s">
        <v>102</v>
      </c>
      <c r="C31" s="40" t="s">
        <v>20</v>
      </c>
      <c r="D31" s="32">
        <v>2</v>
      </c>
      <c r="E31" s="41" t="s">
        <v>103</v>
      </c>
      <c r="F31" s="33">
        <v>30000</v>
      </c>
      <c r="G31" s="33">
        <f t="shared" si="0"/>
        <v>60000</v>
      </c>
    </row>
    <row r="32" spans="1:7" ht="12.75" customHeight="1" x14ac:dyDescent="0.25">
      <c r="A32" s="10"/>
      <c r="B32" s="51" t="s">
        <v>104</v>
      </c>
      <c r="C32" s="40" t="s">
        <v>20</v>
      </c>
      <c r="D32" s="32">
        <v>12</v>
      </c>
      <c r="E32" s="41" t="s">
        <v>73</v>
      </c>
      <c r="F32" s="33">
        <f>+G32/D32</f>
        <v>66666.666666666672</v>
      </c>
      <c r="G32" s="33">
        <v>800000</v>
      </c>
    </row>
    <row r="33" spans="1:7" ht="12.75" customHeight="1" x14ac:dyDescent="0.25">
      <c r="A33" s="10"/>
      <c r="B33" s="51" t="s">
        <v>105</v>
      </c>
      <c r="C33" s="40" t="s">
        <v>20</v>
      </c>
      <c r="D33" s="32">
        <v>4</v>
      </c>
      <c r="E33" s="41" t="s">
        <v>74</v>
      </c>
      <c r="F33" s="33">
        <v>30000</v>
      </c>
      <c r="G33" s="33">
        <f t="shared" si="0"/>
        <v>120000</v>
      </c>
    </row>
    <row r="34" spans="1:7" ht="12.75" customHeight="1" x14ac:dyDescent="0.25">
      <c r="A34" s="10"/>
      <c r="B34" s="51" t="s">
        <v>105</v>
      </c>
      <c r="C34" s="40" t="s">
        <v>20</v>
      </c>
      <c r="D34" s="32">
        <v>4</v>
      </c>
      <c r="E34" s="41" t="s">
        <v>69</v>
      </c>
      <c r="F34" s="33">
        <v>30000</v>
      </c>
      <c r="G34" s="33">
        <f t="shared" si="0"/>
        <v>120000</v>
      </c>
    </row>
    <row r="35" spans="1:7" ht="12.75" customHeight="1" x14ac:dyDescent="0.25">
      <c r="A35" s="10"/>
      <c r="B35" s="51" t="s">
        <v>105</v>
      </c>
      <c r="C35" s="40" t="s">
        <v>20</v>
      </c>
      <c r="D35" s="32">
        <v>6</v>
      </c>
      <c r="E35" s="41" t="s">
        <v>80</v>
      </c>
      <c r="F35" s="33">
        <v>30000</v>
      </c>
      <c r="G35" s="33">
        <f t="shared" si="0"/>
        <v>180000</v>
      </c>
    </row>
    <row r="36" spans="1:7" ht="12.75" customHeight="1" x14ac:dyDescent="0.25">
      <c r="A36" s="10"/>
      <c r="B36" s="51" t="s">
        <v>105</v>
      </c>
      <c r="C36" s="40" t="s">
        <v>20</v>
      </c>
      <c r="D36" s="32">
        <v>4</v>
      </c>
      <c r="E36" s="41" t="s">
        <v>89</v>
      </c>
      <c r="F36" s="33">
        <v>30000</v>
      </c>
      <c r="G36" s="33">
        <f t="shared" si="0"/>
        <v>120000</v>
      </c>
    </row>
    <row r="37" spans="1:7" ht="12.75" customHeight="1" x14ac:dyDescent="0.25">
      <c r="A37" s="10"/>
      <c r="B37" s="53" t="s">
        <v>107</v>
      </c>
      <c r="C37" s="40" t="s">
        <v>20</v>
      </c>
      <c r="D37" s="32">
        <v>3</v>
      </c>
      <c r="E37" s="44" t="s">
        <v>74</v>
      </c>
      <c r="F37" s="33">
        <v>30000</v>
      </c>
      <c r="G37" s="33">
        <f t="shared" si="0"/>
        <v>90000</v>
      </c>
    </row>
    <row r="38" spans="1:7" ht="12.75" customHeight="1" x14ac:dyDescent="0.25">
      <c r="A38" s="10"/>
      <c r="B38" s="53" t="s">
        <v>108</v>
      </c>
      <c r="C38" s="40" t="s">
        <v>20</v>
      </c>
      <c r="D38" s="32">
        <v>3</v>
      </c>
      <c r="E38" s="44" t="s">
        <v>69</v>
      </c>
      <c r="F38" s="33">
        <v>30000</v>
      </c>
      <c r="G38" s="33">
        <f t="shared" si="0"/>
        <v>90000</v>
      </c>
    </row>
    <row r="39" spans="1:7" ht="12.75" customHeight="1" x14ac:dyDescent="0.25">
      <c r="A39" s="10"/>
      <c r="B39" s="51" t="s">
        <v>109</v>
      </c>
      <c r="C39" s="40" t="s">
        <v>20</v>
      </c>
      <c r="D39" s="32">
        <v>12</v>
      </c>
      <c r="E39" s="41" t="s">
        <v>71</v>
      </c>
      <c r="F39" s="33">
        <v>30000</v>
      </c>
      <c r="G39" s="33">
        <f t="shared" si="0"/>
        <v>360000</v>
      </c>
    </row>
    <row r="40" spans="1:7" ht="12.75" customHeight="1" x14ac:dyDescent="0.25">
      <c r="A40" s="10"/>
      <c r="B40" s="51" t="s">
        <v>110</v>
      </c>
      <c r="C40" s="40" t="s">
        <v>20</v>
      </c>
      <c r="D40" s="32">
        <v>14</v>
      </c>
      <c r="E40" s="41" t="s">
        <v>71</v>
      </c>
      <c r="F40" s="33">
        <v>30000</v>
      </c>
      <c r="G40" s="33">
        <f t="shared" si="0"/>
        <v>420000</v>
      </c>
    </row>
    <row r="41" spans="1:7" ht="12.75" customHeight="1" x14ac:dyDescent="0.25">
      <c r="A41" s="10"/>
      <c r="B41" s="51" t="s">
        <v>111</v>
      </c>
      <c r="C41" s="40" t="s">
        <v>20</v>
      </c>
      <c r="D41" s="32">
        <v>4</v>
      </c>
      <c r="E41" s="41" t="s">
        <v>78</v>
      </c>
      <c r="F41" s="33">
        <v>30000</v>
      </c>
      <c r="G41" s="33">
        <f t="shared" si="0"/>
        <v>120000</v>
      </c>
    </row>
    <row r="42" spans="1:7" ht="15.75" customHeight="1" x14ac:dyDescent="0.25">
      <c r="A42" s="10"/>
      <c r="B42" s="51" t="s">
        <v>111</v>
      </c>
      <c r="C42" s="40" t="s">
        <v>20</v>
      </c>
      <c r="D42" s="32">
        <v>4</v>
      </c>
      <c r="E42" s="41" t="s">
        <v>81</v>
      </c>
      <c r="F42" s="33">
        <v>30000</v>
      </c>
      <c r="G42" s="33">
        <f t="shared" si="0"/>
        <v>120000</v>
      </c>
    </row>
    <row r="43" spans="1:7" ht="12.75" customHeight="1" x14ac:dyDescent="0.25">
      <c r="A43" s="10"/>
      <c r="B43" s="51" t="s">
        <v>111</v>
      </c>
      <c r="C43" s="40" t="s">
        <v>20</v>
      </c>
      <c r="D43" s="32">
        <v>4</v>
      </c>
      <c r="E43" s="41" t="s">
        <v>72</v>
      </c>
      <c r="F43" s="33">
        <v>30000</v>
      </c>
      <c r="G43" s="33">
        <f t="shared" si="0"/>
        <v>120000</v>
      </c>
    </row>
    <row r="44" spans="1:7" ht="12.75" customHeight="1" x14ac:dyDescent="0.25">
      <c r="A44" s="10"/>
      <c r="B44" s="51" t="s">
        <v>111</v>
      </c>
      <c r="C44" s="40" t="s">
        <v>20</v>
      </c>
      <c r="D44" s="32">
        <v>4</v>
      </c>
      <c r="E44" s="41" t="s">
        <v>73</v>
      </c>
      <c r="F44" s="33">
        <v>30000</v>
      </c>
      <c r="G44" s="33">
        <f t="shared" si="0"/>
        <v>120000</v>
      </c>
    </row>
    <row r="45" spans="1:7" ht="12.75" customHeight="1" x14ac:dyDescent="0.25">
      <c r="A45" s="9"/>
      <c r="B45" s="48" t="s">
        <v>21</v>
      </c>
      <c r="C45" s="38"/>
      <c r="D45" s="38"/>
      <c r="E45" s="38"/>
      <c r="F45" s="49"/>
      <c r="G45" s="50">
        <f>SUM(G21:G44)</f>
        <v>3162500</v>
      </c>
    </row>
    <row r="46" spans="1:7" ht="12" customHeight="1" x14ac:dyDescent="0.25">
      <c r="A46" s="2"/>
      <c r="B46" s="102"/>
      <c r="C46" s="105"/>
      <c r="D46" s="105"/>
      <c r="E46" s="104"/>
      <c r="F46" s="113"/>
      <c r="G46" s="114"/>
    </row>
    <row r="47" spans="1:7" ht="12" customHeight="1" x14ac:dyDescent="0.25">
      <c r="A47" s="5"/>
      <c r="B47" s="115" t="s">
        <v>22</v>
      </c>
      <c r="C47" s="116"/>
      <c r="D47" s="117"/>
      <c r="E47" s="117"/>
      <c r="F47" s="118"/>
      <c r="G47" s="119"/>
    </row>
    <row r="48" spans="1:7" ht="24" customHeight="1" x14ac:dyDescent="0.25">
      <c r="A48" s="5"/>
      <c r="B48" s="120" t="s">
        <v>14</v>
      </c>
      <c r="C48" s="121" t="s">
        <v>15</v>
      </c>
      <c r="D48" s="121" t="s">
        <v>16</v>
      </c>
      <c r="E48" s="120" t="s">
        <v>59</v>
      </c>
      <c r="F48" s="121" t="s">
        <v>18</v>
      </c>
      <c r="G48" s="120" t="s">
        <v>19</v>
      </c>
    </row>
    <row r="49" spans="1:7" ht="12" customHeight="1" x14ac:dyDescent="0.25">
      <c r="A49" s="10"/>
      <c r="B49" s="65" t="s">
        <v>112</v>
      </c>
      <c r="C49" s="66" t="s">
        <v>67</v>
      </c>
      <c r="D49" s="66">
        <v>1</v>
      </c>
      <c r="E49" s="43" t="s">
        <v>106</v>
      </c>
      <c r="F49" s="67">
        <v>50000</v>
      </c>
      <c r="G49" s="67">
        <f>F49*D49</f>
        <v>50000</v>
      </c>
    </row>
    <row r="50" spans="1:7" ht="12" customHeight="1" x14ac:dyDescent="0.25">
      <c r="A50" s="5"/>
      <c r="B50" s="28" t="s">
        <v>23</v>
      </c>
      <c r="C50" s="29"/>
      <c r="D50" s="29"/>
      <c r="E50" s="29"/>
      <c r="F50" s="122"/>
      <c r="G50" s="30">
        <f>SUM(G49)</f>
        <v>50000</v>
      </c>
    </row>
    <row r="51" spans="1:7" ht="12" customHeight="1" x14ac:dyDescent="0.25">
      <c r="A51" s="2"/>
      <c r="B51" s="123"/>
      <c r="C51" s="124"/>
      <c r="D51" s="124"/>
      <c r="E51" s="125"/>
      <c r="F51" s="126"/>
      <c r="G51" s="127"/>
    </row>
    <row r="52" spans="1:7" ht="12" customHeight="1" x14ac:dyDescent="0.25">
      <c r="A52" s="10"/>
      <c r="B52" s="128" t="s">
        <v>24</v>
      </c>
      <c r="C52" s="129"/>
      <c r="D52" s="130"/>
      <c r="E52" s="130"/>
      <c r="F52" s="131"/>
      <c r="G52" s="132"/>
    </row>
    <row r="53" spans="1:7" ht="24" customHeight="1" x14ac:dyDescent="0.25">
      <c r="A53" s="10"/>
      <c r="B53" s="133" t="s">
        <v>14</v>
      </c>
      <c r="C53" s="133" t="s">
        <v>15</v>
      </c>
      <c r="D53" s="133" t="s">
        <v>16</v>
      </c>
      <c r="E53" s="133" t="s">
        <v>17</v>
      </c>
      <c r="F53" s="134" t="s">
        <v>18</v>
      </c>
      <c r="G53" s="133" t="s">
        <v>19</v>
      </c>
    </row>
    <row r="54" spans="1:7" ht="12.75" customHeight="1" x14ac:dyDescent="0.25">
      <c r="A54" s="10"/>
      <c r="B54" s="45" t="s">
        <v>113</v>
      </c>
      <c r="C54" s="31" t="s">
        <v>25</v>
      </c>
      <c r="D54" s="46">
        <v>0.25</v>
      </c>
      <c r="E54" s="41" t="s">
        <v>70</v>
      </c>
      <c r="F54" s="33">
        <v>240000</v>
      </c>
      <c r="G54" s="33">
        <f>+F54*D54</f>
        <v>60000</v>
      </c>
    </row>
    <row r="55" spans="1:7" ht="12.75" customHeight="1" x14ac:dyDescent="0.25">
      <c r="A55" s="10"/>
      <c r="B55" s="45" t="s">
        <v>61</v>
      </c>
      <c r="C55" s="31" t="s">
        <v>25</v>
      </c>
      <c r="D55" s="46">
        <v>0.3</v>
      </c>
      <c r="E55" s="41" t="s">
        <v>73</v>
      </c>
      <c r="F55" s="33">
        <v>300000</v>
      </c>
      <c r="G55" s="33">
        <f t="shared" ref="G55:G67" si="1">D55*F55</f>
        <v>90000</v>
      </c>
    </row>
    <row r="56" spans="1:7" ht="12.75" customHeight="1" x14ac:dyDescent="0.25">
      <c r="A56" s="10"/>
      <c r="B56" s="45" t="s">
        <v>114</v>
      </c>
      <c r="C56" s="31" t="s">
        <v>25</v>
      </c>
      <c r="D56" s="46">
        <v>0.2</v>
      </c>
      <c r="E56" s="41" t="s">
        <v>73</v>
      </c>
      <c r="F56" s="33">
        <v>250000</v>
      </c>
      <c r="G56" s="33">
        <f t="shared" si="1"/>
        <v>50000</v>
      </c>
    </row>
    <row r="57" spans="1:7" ht="12.75" customHeight="1" x14ac:dyDescent="0.25">
      <c r="A57" s="10"/>
      <c r="B57" s="45" t="s">
        <v>62</v>
      </c>
      <c r="C57" s="31" t="s">
        <v>25</v>
      </c>
      <c r="D57" s="47">
        <v>0.25</v>
      </c>
      <c r="E57" s="41" t="s">
        <v>73</v>
      </c>
      <c r="F57" s="33">
        <v>80000</v>
      </c>
      <c r="G57" s="33">
        <f t="shared" si="1"/>
        <v>20000</v>
      </c>
    </row>
    <row r="58" spans="1:7" ht="12.75" customHeight="1" x14ac:dyDescent="0.25">
      <c r="A58" s="10"/>
      <c r="B58" s="45" t="s">
        <v>115</v>
      </c>
      <c r="C58" s="54" t="s">
        <v>25</v>
      </c>
      <c r="D58" s="47">
        <v>0.25</v>
      </c>
      <c r="E58" s="41" t="s">
        <v>73</v>
      </c>
      <c r="F58" s="55">
        <v>80000</v>
      </c>
      <c r="G58" s="55">
        <f t="shared" si="1"/>
        <v>20000</v>
      </c>
    </row>
    <row r="59" spans="1:7" ht="12.75" customHeight="1" x14ac:dyDescent="0.25">
      <c r="A59" s="10"/>
      <c r="B59" s="45" t="s">
        <v>58</v>
      </c>
      <c r="C59" s="54" t="s">
        <v>25</v>
      </c>
      <c r="D59" s="47">
        <v>0.1</v>
      </c>
      <c r="E59" s="41" t="s">
        <v>73</v>
      </c>
      <c r="F59" s="55">
        <v>200000</v>
      </c>
      <c r="G59" s="55">
        <f t="shared" si="1"/>
        <v>20000</v>
      </c>
    </row>
    <row r="60" spans="1:7" ht="12.75" customHeight="1" x14ac:dyDescent="0.25">
      <c r="A60" s="10"/>
      <c r="B60" s="45" t="s">
        <v>116</v>
      </c>
      <c r="C60" s="54" t="s">
        <v>25</v>
      </c>
      <c r="D60" s="47">
        <v>0.25</v>
      </c>
      <c r="E60" s="41" t="s">
        <v>117</v>
      </c>
      <c r="F60" s="55">
        <v>80000</v>
      </c>
      <c r="G60" s="55">
        <f t="shared" si="1"/>
        <v>20000</v>
      </c>
    </row>
    <row r="61" spans="1:7" ht="12.75" customHeight="1" x14ac:dyDescent="0.25">
      <c r="A61" s="10"/>
      <c r="B61" s="45" t="s">
        <v>118</v>
      </c>
      <c r="C61" s="54" t="s">
        <v>25</v>
      </c>
      <c r="D61" s="47">
        <v>1</v>
      </c>
      <c r="E61" s="41" t="s">
        <v>69</v>
      </c>
      <c r="F61" s="55">
        <v>80000</v>
      </c>
      <c r="G61" s="55">
        <f t="shared" si="1"/>
        <v>80000</v>
      </c>
    </row>
    <row r="62" spans="1:7" ht="12.75" customHeight="1" x14ac:dyDescent="0.25">
      <c r="A62" s="10"/>
      <c r="B62" s="45" t="s">
        <v>120</v>
      </c>
      <c r="C62" s="54" t="s">
        <v>25</v>
      </c>
      <c r="D62" s="47">
        <v>2</v>
      </c>
      <c r="E62" s="41" t="s">
        <v>73</v>
      </c>
      <c r="F62" s="55">
        <v>80000</v>
      </c>
      <c r="G62" s="55">
        <f t="shared" ref="G62" si="2">D62*F62</f>
        <v>160000</v>
      </c>
    </row>
    <row r="63" spans="1:7" ht="12.75" customHeight="1" x14ac:dyDescent="0.25">
      <c r="A63" s="10"/>
      <c r="B63" s="45" t="s">
        <v>119</v>
      </c>
      <c r="C63" s="54" t="s">
        <v>25</v>
      </c>
      <c r="D63" s="47">
        <v>4</v>
      </c>
      <c r="E63" s="41" t="s">
        <v>117</v>
      </c>
      <c r="F63" s="55">
        <v>80000</v>
      </c>
      <c r="G63" s="55">
        <f t="shared" si="1"/>
        <v>320000</v>
      </c>
    </row>
    <row r="64" spans="1:7" ht="12.75" customHeight="1" x14ac:dyDescent="0.25">
      <c r="A64" s="10"/>
      <c r="B64" s="45" t="s">
        <v>119</v>
      </c>
      <c r="C64" s="54" t="s">
        <v>25</v>
      </c>
      <c r="D64" s="47">
        <v>4</v>
      </c>
      <c r="E64" s="41" t="s">
        <v>69</v>
      </c>
      <c r="F64" s="55">
        <v>80000</v>
      </c>
      <c r="G64" s="55">
        <f t="shared" si="1"/>
        <v>320000</v>
      </c>
    </row>
    <row r="65" spans="1:11" ht="12.75" customHeight="1" x14ac:dyDescent="0.25">
      <c r="A65" s="10"/>
      <c r="B65" s="45" t="s">
        <v>119</v>
      </c>
      <c r="C65" s="54" t="s">
        <v>25</v>
      </c>
      <c r="D65" s="47">
        <v>4</v>
      </c>
      <c r="E65" s="41" t="s">
        <v>80</v>
      </c>
      <c r="F65" s="55">
        <v>80000</v>
      </c>
      <c r="G65" s="55">
        <f t="shared" si="1"/>
        <v>320000</v>
      </c>
    </row>
    <row r="66" spans="1:11" ht="12.75" customHeight="1" x14ac:dyDescent="0.25">
      <c r="A66" s="10"/>
      <c r="B66" s="45" t="s">
        <v>120</v>
      </c>
      <c r="C66" s="54" t="s">
        <v>25</v>
      </c>
      <c r="D66" s="47">
        <v>2</v>
      </c>
      <c r="E66" s="41" t="s">
        <v>89</v>
      </c>
      <c r="F66" s="55">
        <v>80000</v>
      </c>
      <c r="G66" s="55">
        <f t="shared" si="1"/>
        <v>160000</v>
      </c>
    </row>
    <row r="67" spans="1:11" ht="12.75" customHeight="1" x14ac:dyDescent="0.25">
      <c r="A67" s="10"/>
      <c r="B67" s="45" t="s">
        <v>121</v>
      </c>
      <c r="C67" s="54" t="s">
        <v>25</v>
      </c>
      <c r="D67" s="47">
        <v>1</v>
      </c>
      <c r="E67" s="41" t="s">
        <v>122</v>
      </c>
      <c r="F67" s="55">
        <v>600000</v>
      </c>
      <c r="G67" s="55">
        <f t="shared" si="1"/>
        <v>600000</v>
      </c>
    </row>
    <row r="68" spans="1:11" ht="12.75" customHeight="1" x14ac:dyDescent="0.25">
      <c r="A68" s="5"/>
      <c r="B68" s="28" t="s">
        <v>26</v>
      </c>
      <c r="C68" s="29"/>
      <c r="D68" s="29"/>
      <c r="E68" s="29"/>
      <c r="F68" s="29"/>
      <c r="G68" s="30">
        <f>SUM(G54:G67)</f>
        <v>2240000</v>
      </c>
    </row>
    <row r="69" spans="1:11" ht="12" customHeight="1" x14ac:dyDescent="0.25">
      <c r="A69" s="2"/>
      <c r="B69" s="135"/>
      <c r="C69" s="124"/>
      <c r="D69" s="124"/>
      <c r="E69" s="125"/>
      <c r="F69" s="126"/>
      <c r="G69" s="127"/>
    </row>
    <row r="70" spans="1:11" ht="12" customHeight="1" x14ac:dyDescent="0.25">
      <c r="A70" s="5"/>
      <c r="B70" s="115" t="s">
        <v>27</v>
      </c>
      <c r="C70" s="116"/>
      <c r="D70" s="117"/>
      <c r="E70" s="117"/>
      <c r="F70" s="118"/>
      <c r="G70" s="119"/>
    </row>
    <row r="71" spans="1:11" ht="24" customHeight="1" x14ac:dyDescent="0.25">
      <c r="A71" s="5"/>
      <c r="B71" s="121" t="s">
        <v>28</v>
      </c>
      <c r="C71" s="121" t="s">
        <v>29</v>
      </c>
      <c r="D71" s="121" t="s">
        <v>30</v>
      </c>
      <c r="E71" s="121" t="s">
        <v>17</v>
      </c>
      <c r="F71" s="121" t="s">
        <v>18</v>
      </c>
      <c r="G71" s="136" t="s">
        <v>19</v>
      </c>
      <c r="K71" s="11"/>
    </row>
    <row r="72" spans="1:11" ht="12.75" customHeight="1" x14ac:dyDescent="0.25">
      <c r="A72" s="10"/>
      <c r="B72" s="26" t="s">
        <v>123</v>
      </c>
      <c r="C72" s="17"/>
      <c r="D72" s="16"/>
      <c r="E72" s="17"/>
      <c r="F72" s="17"/>
      <c r="G72" s="16"/>
      <c r="K72" s="11"/>
    </row>
    <row r="73" spans="1:11" ht="12.75" customHeight="1" x14ac:dyDescent="0.25">
      <c r="A73" s="10"/>
      <c r="B73" s="63" t="s">
        <v>124</v>
      </c>
      <c r="C73" s="14" t="s">
        <v>63</v>
      </c>
      <c r="D73" s="16">
        <v>3</v>
      </c>
      <c r="E73" s="17" t="s">
        <v>70</v>
      </c>
      <c r="F73" s="17">
        <v>115000</v>
      </c>
      <c r="G73" s="16">
        <f>F73*D73</f>
        <v>345000</v>
      </c>
      <c r="K73" s="11"/>
    </row>
    <row r="74" spans="1:11" ht="12.75" customHeight="1" x14ac:dyDescent="0.25">
      <c r="A74" s="10"/>
      <c r="B74" s="68" t="s">
        <v>125</v>
      </c>
      <c r="C74" s="69"/>
      <c r="D74" s="70"/>
      <c r="E74" s="71"/>
      <c r="F74" s="72"/>
      <c r="G74" s="62"/>
      <c r="K74" s="11"/>
    </row>
    <row r="75" spans="1:11" ht="12.75" customHeight="1" x14ac:dyDescent="0.25">
      <c r="A75" s="10"/>
      <c r="B75" s="73" t="s">
        <v>159</v>
      </c>
      <c r="C75" s="46" t="s">
        <v>63</v>
      </c>
      <c r="D75" s="74">
        <v>600</v>
      </c>
      <c r="E75" s="41" t="s">
        <v>73</v>
      </c>
      <c r="F75" s="61">
        <v>1300</v>
      </c>
      <c r="G75" s="75">
        <f t="shared" ref="G75:G76" si="3">AVERAGE(D75*F75)</f>
        <v>780000</v>
      </c>
      <c r="K75" s="11"/>
    </row>
    <row r="76" spans="1:11" ht="12.75" customHeight="1" x14ac:dyDescent="0.25">
      <c r="A76" s="10"/>
      <c r="B76" s="73" t="s">
        <v>64</v>
      </c>
      <c r="C76" s="46" t="s">
        <v>63</v>
      </c>
      <c r="D76" s="74">
        <v>300</v>
      </c>
      <c r="E76" s="41" t="s">
        <v>90</v>
      </c>
      <c r="F76" s="61">
        <v>700</v>
      </c>
      <c r="G76" s="75">
        <f t="shared" si="3"/>
        <v>210000</v>
      </c>
      <c r="K76" s="11"/>
    </row>
    <row r="77" spans="1:11" ht="12.75" customHeight="1" x14ac:dyDescent="0.25">
      <c r="A77" s="10"/>
      <c r="B77" s="73" t="s">
        <v>60</v>
      </c>
      <c r="C77" s="46" t="s">
        <v>63</v>
      </c>
      <c r="D77" s="74">
        <v>400</v>
      </c>
      <c r="E77" s="41" t="s">
        <v>74</v>
      </c>
      <c r="F77" s="61">
        <v>1480</v>
      </c>
      <c r="G77" s="75">
        <f>AVERAGE(D77*F77)</f>
        <v>592000</v>
      </c>
      <c r="K77" s="11"/>
    </row>
    <row r="78" spans="1:11" ht="12.75" customHeight="1" x14ac:dyDescent="0.25">
      <c r="A78" s="10"/>
      <c r="B78" s="27" t="s">
        <v>132</v>
      </c>
      <c r="C78" s="13"/>
      <c r="D78" s="15"/>
      <c r="E78" s="13"/>
      <c r="F78" s="16"/>
      <c r="G78" s="16"/>
    </row>
    <row r="79" spans="1:11" ht="12.75" customHeight="1" x14ac:dyDescent="0.25">
      <c r="A79" s="10"/>
      <c r="B79" s="73" t="s">
        <v>133</v>
      </c>
      <c r="C79" s="76" t="s">
        <v>63</v>
      </c>
      <c r="D79" s="77">
        <v>0.5</v>
      </c>
      <c r="E79" s="78" t="s">
        <v>134</v>
      </c>
      <c r="F79" s="16">
        <v>16520</v>
      </c>
      <c r="G79" s="16">
        <f>F79*D79</f>
        <v>8260</v>
      </c>
    </row>
    <row r="80" spans="1:11" ht="12.75" customHeight="1" x14ac:dyDescent="0.25">
      <c r="A80" s="10"/>
      <c r="B80" s="73" t="s">
        <v>135</v>
      </c>
      <c r="C80" s="76" t="s">
        <v>63</v>
      </c>
      <c r="D80" s="77">
        <v>0.5</v>
      </c>
      <c r="E80" s="78" t="s">
        <v>134</v>
      </c>
      <c r="F80" s="16">
        <v>6200</v>
      </c>
      <c r="G80" s="16">
        <f t="shared" ref="G80:G95" si="4">F80*D80</f>
        <v>3100</v>
      </c>
    </row>
    <row r="81" spans="1:7" ht="12.75" customHeight="1" x14ac:dyDescent="0.25">
      <c r="A81" s="10"/>
      <c r="B81" s="73" t="s">
        <v>136</v>
      </c>
      <c r="C81" s="76" t="s">
        <v>82</v>
      </c>
      <c r="D81" s="77">
        <v>0.3</v>
      </c>
      <c r="E81" s="78" t="s">
        <v>134</v>
      </c>
      <c r="F81" s="16">
        <v>42350</v>
      </c>
      <c r="G81" s="16">
        <f t="shared" si="4"/>
        <v>12705</v>
      </c>
    </row>
    <row r="82" spans="1:7" ht="12.75" customHeight="1" x14ac:dyDescent="0.25">
      <c r="A82" s="10"/>
      <c r="B82" s="73" t="s">
        <v>135</v>
      </c>
      <c r="C82" s="76" t="s">
        <v>63</v>
      </c>
      <c r="D82" s="77">
        <v>2.5</v>
      </c>
      <c r="E82" s="78" t="s">
        <v>74</v>
      </c>
      <c r="F82" s="16">
        <v>6200</v>
      </c>
      <c r="G82" s="16">
        <f t="shared" si="4"/>
        <v>15500</v>
      </c>
    </row>
    <row r="83" spans="1:7" ht="12.75" customHeight="1" x14ac:dyDescent="0.25">
      <c r="A83" s="10"/>
      <c r="B83" s="73" t="s">
        <v>137</v>
      </c>
      <c r="C83" s="76" t="s">
        <v>82</v>
      </c>
      <c r="D83" s="77">
        <v>2</v>
      </c>
      <c r="E83" s="71" t="s">
        <v>74</v>
      </c>
      <c r="F83" s="16">
        <v>16520</v>
      </c>
      <c r="G83" s="16">
        <f t="shared" si="4"/>
        <v>33040</v>
      </c>
    </row>
    <row r="84" spans="1:7" ht="12.75" customHeight="1" x14ac:dyDescent="0.25">
      <c r="A84" s="10"/>
      <c r="B84" s="73" t="s">
        <v>135</v>
      </c>
      <c r="C84" s="76" t="s">
        <v>63</v>
      </c>
      <c r="D84" s="77">
        <v>2.5</v>
      </c>
      <c r="E84" s="71" t="s">
        <v>117</v>
      </c>
      <c r="F84" s="16">
        <v>6200</v>
      </c>
      <c r="G84" s="16">
        <f t="shared" si="4"/>
        <v>15500</v>
      </c>
    </row>
    <row r="85" spans="1:7" ht="12.75" customHeight="1" x14ac:dyDescent="0.25">
      <c r="A85" s="10"/>
      <c r="B85" s="73" t="s">
        <v>68</v>
      </c>
      <c r="C85" s="46" t="s">
        <v>63</v>
      </c>
      <c r="D85" s="79">
        <v>0.5</v>
      </c>
      <c r="E85" s="41" t="s">
        <v>117</v>
      </c>
      <c r="F85" s="16">
        <v>16788</v>
      </c>
      <c r="G85" s="16">
        <f t="shared" si="4"/>
        <v>8394</v>
      </c>
    </row>
    <row r="86" spans="1:7" ht="12.75" customHeight="1" x14ac:dyDescent="0.25">
      <c r="A86" s="10"/>
      <c r="B86" s="73" t="s">
        <v>136</v>
      </c>
      <c r="C86" s="71" t="s">
        <v>82</v>
      </c>
      <c r="D86" s="77">
        <v>1.7</v>
      </c>
      <c r="E86" s="71" t="s">
        <v>69</v>
      </c>
      <c r="F86" s="16">
        <v>42350</v>
      </c>
      <c r="G86" s="16">
        <f t="shared" si="4"/>
        <v>71995</v>
      </c>
    </row>
    <row r="87" spans="1:7" ht="12.75" customHeight="1" x14ac:dyDescent="0.25">
      <c r="A87" s="10"/>
      <c r="B87" s="73" t="s">
        <v>135</v>
      </c>
      <c r="C87" s="76" t="s">
        <v>63</v>
      </c>
      <c r="D87" s="77">
        <v>2.5</v>
      </c>
      <c r="E87" s="71" t="s">
        <v>69</v>
      </c>
      <c r="F87" s="16">
        <v>6200</v>
      </c>
      <c r="G87" s="16">
        <f t="shared" si="4"/>
        <v>15500</v>
      </c>
    </row>
    <row r="88" spans="1:7" ht="12.75" customHeight="1" x14ac:dyDescent="0.25">
      <c r="A88" s="10"/>
      <c r="B88" s="73" t="s">
        <v>136</v>
      </c>
      <c r="C88" s="71" t="s">
        <v>82</v>
      </c>
      <c r="D88" s="77">
        <v>1.7</v>
      </c>
      <c r="E88" s="71" t="s">
        <v>69</v>
      </c>
      <c r="F88" s="16">
        <v>42350</v>
      </c>
      <c r="G88" s="16">
        <f t="shared" si="4"/>
        <v>71995</v>
      </c>
    </row>
    <row r="89" spans="1:7" ht="12.75" customHeight="1" x14ac:dyDescent="0.25">
      <c r="A89" s="10"/>
      <c r="B89" s="73" t="s">
        <v>138</v>
      </c>
      <c r="C89" s="76" t="s">
        <v>82</v>
      </c>
      <c r="D89" s="77">
        <v>2.5</v>
      </c>
      <c r="E89" s="71" t="s">
        <v>69</v>
      </c>
      <c r="F89" s="16">
        <v>47620</v>
      </c>
      <c r="G89" s="16">
        <f t="shared" si="4"/>
        <v>119050</v>
      </c>
    </row>
    <row r="90" spans="1:7" ht="12.75" customHeight="1" x14ac:dyDescent="0.25">
      <c r="A90" s="10"/>
      <c r="B90" s="73" t="s">
        <v>137</v>
      </c>
      <c r="C90" s="76" t="s">
        <v>82</v>
      </c>
      <c r="D90" s="77">
        <v>2</v>
      </c>
      <c r="E90" s="71" t="s">
        <v>80</v>
      </c>
      <c r="F90" s="16">
        <v>16520</v>
      </c>
      <c r="G90" s="16">
        <f t="shared" si="4"/>
        <v>33040</v>
      </c>
    </row>
    <row r="91" spans="1:7" ht="12.75" customHeight="1" x14ac:dyDescent="0.25">
      <c r="A91" s="10"/>
      <c r="B91" s="73" t="s">
        <v>139</v>
      </c>
      <c r="C91" s="71" t="s">
        <v>63</v>
      </c>
      <c r="D91" s="77">
        <v>1</v>
      </c>
      <c r="E91" s="71" t="s">
        <v>80</v>
      </c>
      <c r="F91" s="16">
        <v>162320</v>
      </c>
      <c r="G91" s="16">
        <f t="shared" si="4"/>
        <v>162320</v>
      </c>
    </row>
    <row r="92" spans="1:7" ht="12.75" customHeight="1" x14ac:dyDescent="0.25">
      <c r="A92" s="10"/>
      <c r="B92" s="59" t="s">
        <v>138</v>
      </c>
      <c r="C92" s="76" t="s">
        <v>82</v>
      </c>
      <c r="D92" s="77">
        <v>2.5</v>
      </c>
      <c r="E92" s="71" t="s">
        <v>80</v>
      </c>
      <c r="F92" s="16">
        <v>47620</v>
      </c>
      <c r="G92" s="16">
        <f t="shared" si="4"/>
        <v>119050</v>
      </c>
    </row>
    <row r="93" spans="1:7" ht="12.75" customHeight="1" x14ac:dyDescent="0.25">
      <c r="A93" s="10"/>
      <c r="B93" s="59" t="s">
        <v>140</v>
      </c>
      <c r="C93" s="76" t="s">
        <v>63</v>
      </c>
      <c r="D93" s="77">
        <v>2</v>
      </c>
      <c r="E93" s="71" t="s">
        <v>80</v>
      </c>
      <c r="F93" s="16">
        <v>36520</v>
      </c>
      <c r="G93" s="16">
        <f t="shared" si="4"/>
        <v>73040</v>
      </c>
    </row>
    <row r="94" spans="1:7" ht="12.75" customHeight="1" x14ac:dyDescent="0.25">
      <c r="A94" s="10"/>
      <c r="B94" s="73" t="s">
        <v>137</v>
      </c>
      <c r="C94" s="76" t="s">
        <v>82</v>
      </c>
      <c r="D94" s="77">
        <v>2</v>
      </c>
      <c r="E94" s="71" t="s">
        <v>89</v>
      </c>
      <c r="F94" s="16">
        <v>16520</v>
      </c>
      <c r="G94" s="16">
        <f t="shared" si="4"/>
        <v>33040</v>
      </c>
    </row>
    <row r="95" spans="1:7" ht="12.75" customHeight="1" x14ac:dyDescent="0.25">
      <c r="A95" s="10"/>
      <c r="B95" s="73" t="s">
        <v>140</v>
      </c>
      <c r="C95" s="76" t="s">
        <v>63</v>
      </c>
      <c r="D95" s="77">
        <v>2</v>
      </c>
      <c r="E95" s="71" t="s">
        <v>89</v>
      </c>
      <c r="F95" s="16">
        <v>16520</v>
      </c>
      <c r="G95" s="16">
        <f t="shared" si="4"/>
        <v>33040</v>
      </c>
    </row>
    <row r="96" spans="1:7" ht="12.75" customHeight="1" x14ac:dyDescent="0.25">
      <c r="A96" s="10"/>
      <c r="B96" s="80" t="s">
        <v>141</v>
      </c>
      <c r="C96" s="81"/>
      <c r="D96" s="82"/>
      <c r="E96" s="83"/>
      <c r="F96" s="83"/>
      <c r="G96" s="81"/>
    </row>
    <row r="97" spans="1:7" ht="12.75" customHeight="1" x14ac:dyDescent="0.25">
      <c r="A97" s="10"/>
      <c r="B97" s="73" t="s">
        <v>142</v>
      </c>
      <c r="C97" s="46" t="s">
        <v>82</v>
      </c>
      <c r="D97" s="79">
        <v>4</v>
      </c>
      <c r="E97" s="41" t="s">
        <v>73</v>
      </c>
      <c r="F97" s="61">
        <v>12360</v>
      </c>
      <c r="G97" s="75">
        <f t="shared" ref="G97:G102" si="5">AVERAGE(D97*F97)</f>
        <v>49440</v>
      </c>
    </row>
    <row r="98" spans="1:7" ht="12.75" customHeight="1" x14ac:dyDescent="0.25">
      <c r="A98" s="10"/>
      <c r="B98" s="73" t="s">
        <v>143</v>
      </c>
      <c r="C98" s="76" t="s">
        <v>82</v>
      </c>
      <c r="D98" s="77">
        <v>3</v>
      </c>
      <c r="E98" s="71" t="s">
        <v>90</v>
      </c>
      <c r="F98" s="72">
        <v>47258</v>
      </c>
      <c r="G98" s="62">
        <f t="shared" si="5"/>
        <v>141774</v>
      </c>
    </row>
    <row r="99" spans="1:7" ht="12.75" customHeight="1" x14ac:dyDescent="0.25">
      <c r="A99" s="10"/>
      <c r="B99" s="73" t="s">
        <v>144</v>
      </c>
      <c r="C99" s="46" t="s">
        <v>82</v>
      </c>
      <c r="D99" s="79">
        <v>0.5</v>
      </c>
      <c r="E99" s="41" t="s">
        <v>145</v>
      </c>
      <c r="F99" s="61">
        <v>17360</v>
      </c>
      <c r="G99" s="75">
        <f t="shared" si="5"/>
        <v>8680</v>
      </c>
    </row>
    <row r="100" spans="1:7" ht="12.75" customHeight="1" x14ac:dyDescent="0.25">
      <c r="A100" s="10"/>
      <c r="B100" s="73" t="s">
        <v>76</v>
      </c>
      <c r="C100" s="46" t="s">
        <v>82</v>
      </c>
      <c r="D100" s="79">
        <v>1.5</v>
      </c>
      <c r="E100" s="41" t="s">
        <v>74</v>
      </c>
      <c r="F100" s="61">
        <v>47620</v>
      </c>
      <c r="G100" s="75">
        <f t="shared" si="5"/>
        <v>71430</v>
      </c>
    </row>
    <row r="101" spans="1:7" ht="12.75" customHeight="1" x14ac:dyDescent="0.25">
      <c r="A101" s="10"/>
      <c r="B101" s="73" t="s">
        <v>144</v>
      </c>
      <c r="C101" s="46" t="s">
        <v>82</v>
      </c>
      <c r="D101" s="79">
        <v>0.5</v>
      </c>
      <c r="E101" s="41" t="s">
        <v>117</v>
      </c>
      <c r="F101" s="61">
        <v>17360</v>
      </c>
      <c r="G101" s="75">
        <f t="shared" si="5"/>
        <v>8680</v>
      </c>
    </row>
    <row r="102" spans="1:7" ht="12.75" customHeight="1" x14ac:dyDescent="0.25">
      <c r="A102" s="10"/>
      <c r="B102" s="73" t="s">
        <v>146</v>
      </c>
      <c r="C102" s="46" t="s">
        <v>82</v>
      </c>
      <c r="D102" s="79">
        <v>1</v>
      </c>
      <c r="E102" s="41" t="s">
        <v>106</v>
      </c>
      <c r="F102" s="61">
        <v>44650</v>
      </c>
      <c r="G102" s="75">
        <f t="shared" si="5"/>
        <v>44650</v>
      </c>
    </row>
    <row r="103" spans="1:7" ht="12.75" customHeight="1" x14ac:dyDescent="0.25">
      <c r="A103" s="10"/>
      <c r="B103" s="73" t="s">
        <v>76</v>
      </c>
      <c r="C103" s="46" t="s">
        <v>82</v>
      </c>
      <c r="D103" s="79">
        <v>1.5</v>
      </c>
      <c r="E103" s="41" t="s">
        <v>69</v>
      </c>
      <c r="F103" s="61">
        <v>47620</v>
      </c>
      <c r="G103" s="75">
        <f>+F103*D103</f>
        <v>71430</v>
      </c>
    </row>
    <row r="104" spans="1:7" ht="12.75" customHeight="1" x14ac:dyDescent="0.25">
      <c r="A104" s="10"/>
      <c r="B104" s="80" t="s">
        <v>147</v>
      </c>
      <c r="C104" s="84"/>
      <c r="D104" s="85"/>
      <c r="E104" s="84"/>
      <c r="F104" s="86"/>
      <c r="G104" s="86"/>
    </row>
    <row r="105" spans="1:7" ht="12.75" customHeight="1" x14ac:dyDescent="0.25">
      <c r="A105" s="10"/>
      <c r="B105" s="59" t="s">
        <v>148</v>
      </c>
      <c r="C105" s="78" t="s">
        <v>63</v>
      </c>
      <c r="D105" s="87">
        <v>0.1</v>
      </c>
      <c r="E105" s="78" t="s">
        <v>134</v>
      </c>
      <c r="F105" s="72">
        <v>25300</v>
      </c>
      <c r="G105" s="62">
        <f>AVERAGE(D105*F105)</f>
        <v>2530</v>
      </c>
    </row>
    <row r="106" spans="1:7" ht="12.75" customHeight="1" x14ac:dyDescent="0.25">
      <c r="A106" s="10"/>
      <c r="B106" s="59" t="s">
        <v>160</v>
      </c>
      <c r="C106" s="43" t="s">
        <v>82</v>
      </c>
      <c r="D106" s="60">
        <v>0.1</v>
      </c>
      <c r="E106" s="43" t="s">
        <v>134</v>
      </c>
      <c r="F106" s="61">
        <v>121924</v>
      </c>
      <c r="G106" s="62">
        <f t="shared" ref="G106:G121" si="6">AVERAGE(D106*F106)</f>
        <v>12192.400000000001</v>
      </c>
    </row>
    <row r="107" spans="1:7" ht="12.75" customHeight="1" x14ac:dyDescent="0.25">
      <c r="A107" s="10"/>
      <c r="B107" s="18" t="s">
        <v>83</v>
      </c>
      <c r="C107" s="78" t="s">
        <v>63</v>
      </c>
      <c r="D107" s="87">
        <v>0.2</v>
      </c>
      <c r="E107" s="78" t="s">
        <v>134</v>
      </c>
      <c r="F107" s="72">
        <v>72280</v>
      </c>
      <c r="G107" s="62">
        <f t="shared" si="6"/>
        <v>14456</v>
      </c>
    </row>
    <row r="108" spans="1:7" ht="12.75" customHeight="1" x14ac:dyDescent="0.25">
      <c r="A108" s="10"/>
      <c r="B108" s="59" t="s">
        <v>149</v>
      </c>
      <c r="C108" s="43" t="s">
        <v>82</v>
      </c>
      <c r="D108" s="60">
        <v>0.2</v>
      </c>
      <c r="E108" s="43" t="s">
        <v>74</v>
      </c>
      <c r="F108" s="61">
        <v>35260</v>
      </c>
      <c r="G108" s="62">
        <f t="shared" si="6"/>
        <v>7052</v>
      </c>
    </row>
    <row r="109" spans="1:7" ht="12.75" customHeight="1" x14ac:dyDescent="0.25">
      <c r="A109" s="10"/>
      <c r="B109" s="73" t="s">
        <v>161</v>
      </c>
      <c r="C109" s="76" t="s">
        <v>63</v>
      </c>
      <c r="D109" s="88">
        <v>0.25</v>
      </c>
      <c r="E109" s="71" t="s">
        <v>74</v>
      </c>
      <c r="F109" s="72">
        <v>73000</v>
      </c>
      <c r="G109" s="62">
        <f t="shared" si="6"/>
        <v>18250</v>
      </c>
    </row>
    <row r="110" spans="1:7" ht="12.75" customHeight="1" x14ac:dyDescent="0.25">
      <c r="A110" s="10"/>
      <c r="B110" s="73" t="s">
        <v>162</v>
      </c>
      <c r="C110" s="43" t="s">
        <v>82</v>
      </c>
      <c r="D110" s="79">
        <v>0.8</v>
      </c>
      <c r="E110" s="41" t="s">
        <v>117</v>
      </c>
      <c r="F110" s="61">
        <v>49370</v>
      </c>
      <c r="G110" s="62">
        <f t="shared" si="6"/>
        <v>39496</v>
      </c>
    </row>
    <row r="111" spans="1:7" ht="12.75" customHeight="1" x14ac:dyDescent="0.25">
      <c r="A111" s="10"/>
      <c r="B111" s="59" t="s">
        <v>163</v>
      </c>
      <c r="C111" s="78" t="s">
        <v>63</v>
      </c>
      <c r="D111" s="87">
        <v>1</v>
      </c>
      <c r="E111" s="78" t="s">
        <v>134</v>
      </c>
      <c r="F111" s="72">
        <v>28290</v>
      </c>
      <c r="G111" s="62">
        <f>AVERAGE(D111*F111)</f>
        <v>28290</v>
      </c>
    </row>
    <row r="112" spans="1:7" ht="12.75" customHeight="1" x14ac:dyDescent="0.25">
      <c r="A112" s="10"/>
      <c r="B112" s="73" t="s">
        <v>150</v>
      </c>
      <c r="C112" s="46" t="s">
        <v>63</v>
      </c>
      <c r="D112" s="79">
        <v>1</v>
      </c>
      <c r="E112" s="41" t="s">
        <v>80</v>
      </c>
      <c r="F112" s="61">
        <v>39000</v>
      </c>
      <c r="G112" s="62">
        <f t="shared" ref="G112" si="7">AVERAGE(D112*F112)</f>
        <v>39000</v>
      </c>
    </row>
    <row r="113" spans="1:7" ht="12.75" customHeight="1" x14ac:dyDescent="0.25">
      <c r="A113" s="10"/>
      <c r="B113" s="59" t="s">
        <v>148</v>
      </c>
      <c r="C113" s="78" t="s">
        <v>63</v>
      </c>
      <c r="D113" s="87">
        <v>0.1</v>
      </c>
      <c r="E113" s="78" t="s">
        <v>134</v>
      </c>
      <c r="F113" s="72">
        <v>25300</v>
      </c>
      <c r="G113" s="62">
        <f>AVERAGE(D113*F113)</f>
        <v>2530</v>
      </c>
    </row>
    <row r="114" spans="1:7" ht="12.75" customHeight="1" x14ac:dyDescent="0.25">
      <c r="A114" s="10"/>
      <c r="B114" s="59" t="s">
        <v>160</v>
      </c>
      <c r="C114" s="43" t="s">
        <v>82</v>
      </c>
      <c r="D114" s="60">
        <v>0.1</v>
      </c>
      <c r="E114" s="43" t="s">
        <v>134</v>
      </c>
      <c r="F114" s="61">
        <v>121924</v>
      </c>
      <c r="G114" s="62">
        <f t="shared" ref="G114:G118" si="8">AVERAGE(D114*F114)</f>
        <v>12192.400000000001</v>
      </c>
    </row>
    <row r="115" spans="1:7" ht="12.75" customHeight="1" x14ac:dyDescent="0.25">
      <c r="A115" s="10"/>
      <c r="B115" s="18" t="s">
        <v>83</v>
      </c>
      <c r="C115" s="78" t="s">
        <v>63</v>
      </c>
      <c r="D115" s="87">
        <v>0.2</v>
      </c>
      <c r="E115" s="78" t="s">
        <v>134</v>
      </c>
      <c r="F115" s="72">
        <v>72280</v>
      </c>
      <c r="G115" s="62">
        <f t="shared" si="8"/>
        <v>14456</v>
      </c>
    </row>
    <row r="116" spans="1:7" ht="12.75" customHeight="1" x14ac:dyDescent="0.25">
      <c r="A116" s="10"/>
      <c r="B116" s="59" t="s">
        <v>149</v>
      </c>
      <c r="C116" s="43" t="s">
        <v>82</v>
      </c>
      <c r="D116" s="60">
        <v>0.2</v>
      </c>
      <c r="E116" s="43" t="s">
        <v>74</v>
      </c>
      <c r="F116" s="61">
        <v>35260</v>
      </c>
      <c r="G116" s="62">
        <f t="shared" si="8"/>
        <v>7052</v>
      </c>
    </row>
    <row r="117" spans="1:7" ht="12.75" customHeight="1" x14ac:dyDescent="0.25">
      <c r="A117" s="10"/>
      <c r="B117" s="73" t="s">
        <v>161</v>
      </c>
      <c r="C117" s="76" t="s">
        <v>63</v>
      </c>
      <c r="D117" s="88">
        <v>0.25</v>
      </c>
      <c r="E117" s="71" t="s">
        <v>74</v>
      </c>
      <c r="F117" s="72">
        <v>73000</v>
      </c>
      <c r="G117" s="62">
        <f t="shared" si="8"/>
        <v>18250</v>
      </c>
    </row>
    <row r="118" spans="1:7" ht="12.75" customHeight="1" x14ac:dyDescent="0.25">
      <c r="A118" s="10"/>
      <c r="B118" s="73" t="s">
        <v>162</v>
      </c>
      <c r="C118" s="43" t="s">
        <v>82</v>
      </c>
      <c r="D118" s="79">
        <v>0.8</v>
      </c>
      <c r="E118" s="41" t="s">
        <v>117</v>
      </c>
      <c r="F118" s="61">
        <v>49370</v>
      </c>
      <c r="G118" s="62">
        <f t="shared" si="8"/>
        <v>39496</v>
      </c>
    </row>
    <row r="119" spans="1:7" ht="12.75" customHeight="1" x14ac:dyDescent="0.25">
      <c r="A119" s="10"/>
      <c r="B119" s="59" t="s">
        <v>163</v>
      </c>
      <c r="C119" s="78" t="s">
        <v>63</v>
      </c>
      <c r="D119" s="87">
        <v>1</v>
      </c>
      <c r="E119" s="78" t="s">
        <v>134</v>
      </c>
      <c r="F119" s="72">
        <v>28290</v>
      </c>
      <c r="G119" s="62">
        <f>AVERAGE(D119*F119)</f>
        <v>28290</v>
      </c>
    </row>
    <row r="120" spans="1:7" ht="12.75" customHeight="1" x14ac:dyDescent="0.25">
      <c r="A120" s="10"/>
      <c r="B120" s="73" t="s">
        <v>150</v>
      </c>
      <c r="C120" s="46" t="s">
        <v>63</v>
      </c>
      <c r="D120" s="79">
        <v>1</v>
      </c>
      <c r="E120" s="41" t="s">
        <v>80</v>
      </c>
      <c r="F120" s="61">
        <v>39000</v>
      </c>
      <c r="G120" s="62">
        <f t="shared" ref="G120" si="9">AVERAGE(D120*F120)</f>
        <v>39000</v>
      </c>
    </row>
    <row r="121" spans="1:7" ht="13.5" customHeight="1" x14ac:dyDescent="0.25">
      <c r="A121" s="10"/>
      <c r="B121" s="73" t="s">
        <v>149</v>
      </c>
      <c r="C121" s="43" t="s">
        <v>82</v>
      </c>
      <c r="D121" s="79">
        <v>0.2</v>
      </c>
      <c r="E121" s="41" t="s">
        <v>89</v>
      </c>
      <c r="F121" s="61">
        <v>34800</v>
      </c>
      <c r="G121" s="62">
        <f t="shared" si="6"/>
        <v>6960</v>
      </c>
    </row>
    <row r="122" spans="1:7" ht="13.5" customHeight="1" x14ac:dyDescent="0.25">
      <c r="A122" s="10"/>
      <c r="B122" s="193" t="s">
        <v>32</v>
      </c>
      <c r="C122" s="43"/>
      <c r="D122" s="79"/>
      <c r="E122" s="41"/>
      <c r="F122" s="61"/>
      <c r="G122" s="62"/>
    </row>
    <row r="123" spans="1:7" ht="13.5" customHeight="1" x14ac:dyDescent="0.25">
      <c r="A123" s="10"/>
      <c r="B123" s="89" t="s">
        <v>151</v>
      </c>
      <c r="C123" s="78" t="s">
        <v>82</v>
      </c>
      <c r="D123" s="90">
        <v>15</v>
      </c>
      <c r="E123" s="78" t="s">
        <v>152</v>
      </c>
      <c r="F123" s="78">
        <v>8864</v>
      </c>
      <c r="G123" s="78">
        <f>+F123*D123</f>
        <v>132960</v>
      </c>
    </row>
    <row r="124" spans="1:7" ht="13.5" customHeight="1" x14ac:dyDescent="0.25">
      <c r="A124" s="10"/>
      <c r="B124" s="91" t="s">
        <v>153</v>
      </c>
      <c r="C124" s="43" t="s">
        <v>82</v>
      </c>
      <c r="D124" s="92">
        <v>10</v>
      </c>
      <c r="E124" s="43" t="s">
        <v>152</v>
      </c>
      <c r="F124" s="43">
        <v>9900</v>
      </c>
      <c r="G124" s="43">
        <f t="shared" ref="G124" si="10">+F124*D124</f>
        <v>99000</v>
      </c>
    </row>
    <row r="125" spans="1:7" ht="13.5" customHeight="1" x14ac:dyDescent="0.25">
      <c r="A125" s="10"/>
      <c r="B125" s="91" t="s">
        <v>154</v>
      </c>
      <c r="C125" s="43" t="s">
        <v>82</v>
      </c>
      <c r="D125" s="92">
        <v>15</v>
      </c>
      <c r="E125" s="43" t="s">
        <v>152</v>
      </c>
      <c r="F125" s="43">
        <v>9900</v>
      </c>
      <c r="G125" s="43">
        <f>+F125*D125</f>
        <v>148500</v>
      </c>
    </row>
    <row r="126" spans="1:7" ht="13.5" customHeight="1" x14ac:dyDescent="0.25">
      <c r="A126" s="10"/>
      <c r="B126" s="73" t="s">
        <v>126</v>
      </c>
      <c r="C126" s="46" t="s">
        <v>82</v>
      </c>
      <c r="D126" s="79">
        <v>1</v>
      </c>
      <c r="E126" s="41" t="s">
        <v>127</v>
      </c>
      <c r="F126" s="61">
        <v>13000</v>
      </c>
      <c r="G126" s="75">
        <f>AVERAGE(D126*F126)</f>
        <v>13000</v>
      </c>
    </row>
    <row r="127" spans="1:7" ht="13.5" customHeight="1" x14ac:dyDescent="0.25">
      <c r="A127" s="10"/>
      <c r="B127" s="73" t="s">
        <v>88</v>
      </c>
      <c r="C127" s="46" t="s">
        <v>82</v>
      </c>
      <c r="D127" s="79">
        <v>5</v>
      </c>
      <c r="E127" s="41" t="s">
        <v>128</v>
      </c>
      <c r="F127" s="61">
        <v>18000</v>
      </c>
      <c r="G127" s="75">
        <f>AVERAGE(D127*F127)</f>
        <v>90000</v>
      </c>
    </row>
    <row r="128" spans="1:7" ht="13.5" customHeight="1" x14ac:dyDescent="0.25">
      <c r="A128" s="10"/>
      <c r="B128" s="59" t="s">
        <v>87</v>
      </c>
      <c r="C128" s="46" t="s">
        <v>82</v>
      </c>
      <c r="D128" s="79">
        <v>20</v>
      </c>
      <c r="E128" s="41" t="s">
        <v>128</v>
      </c>
      <c r="F128" s="61">
        <v>18500</v>
      </c>
      <c r="G128" s="75">
        <f>AVERAGE(D128*F128)</f>
        <v>370000</v>
      </c>
    </row>
    <row r="129" spans="1:9" ht="13.5" customHeight="1" x14ac:dyDescent="0.25">
      <c r="A129" s="10"/>
      <c r="B129" s="26" t="s">
        <v>85</v>
      </c>
      <c r="C129" s="14"/>
      <c r="D129" s="16"/>
      <c r="E129" s="17"/>
      <c r="F129" s="17"/>
      <c r="G129" s="16"/>
    </row>
    <row r="130" spans="1:9" ht="13.5" customHeight="1" x14ac:dyDescent="0.25">
      <c r="A130" s="10"/>
      <c r="B130" s="63" t="s">
        <v>129</v>
      </c>
      <c r="C130" s="46" t="s">
        <v>82</v>
      </c>
      <c r="D130" s="79">
        <v>1</v>
      </c>
      <c r="E130" s="17" t="s">
        <v>130</v>
      </c>
      <c r="F130" s="17">
        <v>16320</v>
      </c>
      <c r="G130" s="16">
        <f>AVERAGE(D130*F130)</f>
        <v>16320</v>
      </c>
    </row>
    <row r="131" spans="1:9" ht="13.5" customHeight="1" x14ac:dyDescent="0.25">
      <c r="A131" s="10"/>
      <c r="B131" s="63" t="s">
        <v>131</v>
      </c>
      <c r="C131" s="46" t="s">
        <v>82</v>
      </c>
      <c r="D131" s="79">
        <v>1</v>
      </c>
      <c r="E131" s="17" t="s">
        <v>130</v>
      </c>
      <c r="F131" s="17">
        <v>29320</v>
      </c>
      <c r="G131" s="16">
        <f>AVERAGE(D131*F131)</f>
        <v>29320</v>
      </c>
    </row>
    <row r="132" spans="1:9" ht="13.5" customHeight="1" x14ac:dyDescent="0.25">
      <c r="A132" s="10"/>
      <c r="B132" s="63" t="s">
        <v>86</v>
      </c>
      <c r="C132" s="46" t="s">
        <v>82</v>
      </c>
      <c r="D132" s="79">
        <v>1</v>
      </c>
      <c r="E132" s="17" t="s">
        <v>130</v>
      </c>
      <c r="F132" s="17">
        <v>32100</v>
      </c>
      <c r="G132" s="16">
        <f>AVERAGE(D132*F132)</f>
        <v>32100</v>
      </c>
    </row>
    <row r="133" spans="1:9" ht="12" customHeight="1" x14ac:dyDescent="0.25">
      <c r="A133" s="2"/>
      <c r="B133" s="28" t="s">
        <v>31</v>
      </c>
      <c r="C133" s="29"/>
      <c r="D133" s="29"/>
      <c r="E133" s="29"/>
      <c r="F133" s="122"/>
      <c r="G133" s="30">
        <f>SUM(G72:G132)</f>
        <v>4412345.8</v>
      </c>
    </row>
    <row r="134" spans="1:9" ht="12" customHeight="1" x14ac:dyDescent="0.25">
      <c r="A134" s="10"/>
      <c r="B134" s="137"/>
      <c r="C134" s="138"/>
      <c r="D134" s="139"/>
      <c r="E134" s="140"/>
      <c r="F134" s="141"/>
      <c r="G134" s="142"/>
    </row>
    <row r="135" spans="1:9" ht="12" customHeight="1" x14ac:dyDescent="0.25">
      <c r="A135" s="5"/>
      <c r="B135" s="115" t="s">
        <v>32</v>
      </c>
      <c r="C135" s="116"/>
      <c r="D135" s="117"/>
      <c r="E135" s="117"/>
      <c r="F135" s="118"/>
      <c r="G135" s="119"/>
    </row>
    <row r="136" spans="1:9" ht="24" customHeight="1" x14ac:dyDescent="0.25">
      <c r="A136" s="5"/>
      <c r="B136" s="120" t="s">
        <v>33</v>
      </c>
      <c r="C136" s="121" t="s">
        <v>29</v>
      </c>
      <c r="D136" s="121" t="s">
        <v>30</v>
      </c>
      <c r="E136" s="120" t="s">
        <v>17</v>
      </c>
      <c r="F136" s="121" t="s">
        <v>18</v>
      </c>
      <c r="G136" s="120" t="s">
        <v>19</v>
      </c>
    </row>
    <row r="137" spans="1:9" ht="16.5" customHeight="1" x14ac:dyDescent="0.25">
      <c r="A137" s="10"/>
      <c r="B137" s="56" t="s">
        <v>84</v>
      </c>
      <c r="C137" s="42" t="s">
        <v>15</v>
      </c>
      <c r="D137" s="57">
        <v>1</v>
      </c>
      <c r="E137" s="42" t="s">
        <v>77</v>
      </c>
      <c r="F137" s="58">
        <v>200000</v>
      </c>
      <c r="G137" s="58">
        <f>+F137*D137</f>
        <v>200000</v>
      </c>
    </row>
    <row r="138" spans="1:9" ht="16.5" customHeight="1" x14ac:dyDescent="0.25">
      <c r="A138" s="10"/>
      <c r="B138" s="56" t="s">
        <v>84</v>
      </c>
      <c r="C138" s="42" t="s">
        <v>15</v>
      </c>
      <c r="D138" s="57">
        <v>1</v>
      </c>
      <c r="E138" s="42" t="s">
        <v>81</v>
      </c>
      <c r="F138" s="58">
        <v>200000</v>
      </c>
      <c r="G138" s="58">
        <f t="shared" ref="G138:G141" si="11">+F138*D138</f>
        <v>200000</v>
      </c>
    </row>
    <row r="139" spans="1:9" ht="16.5" customHeight="1" x14ac:dyDescent="0.25">
      <c r="A139" s="10"/>
      <c r="B139" s="56" t="s">
        <v>84</v>
      </c>
      <c r="C139" s="42" t="s">
        <v>15</v>
      </c>
      <c r="D139" s="57">
        <v>1</v>
      </c>
      <c r="E139" s="42" t="s">
        <v>79</v>
      </c>
      <c r="F139" s="58">
        <v>200000</v>
      </c>
      <c r="G139" s="58">
        <f t="shared" si="11"/>
        <v>200000</v>
      </c>
    </row>
    <row r="140" spans="1:9" ht="16.5" customHeight="1" x14ac:dyDescent="0.25">
      <c r="A140" s="10"/>
      <c r="B140" s="56" t="s">
        <v>84</v>
      </c>
      <c r="C140" s="42" t="s">
        <v>15</v>
      </c>
      <c r="D140" s="57">
        <v>1</v>
      </c>
      <c r="E140" s="42" t="s">
        <v>73</v>
      </c>
      <c r="F140" s="58">
        <v>200000</v>
      </c>
      <c r="G140" s="58">
        <f t="shared" si="11"/>
        <v>200000</v>
      </c>
    </row>
    <row r="141" spans="1:9" ht="16.5" customHeight="1" x14ac:dyDescent="0.25">
      <c r="A141" s="10"/>
      <c r="B141" s="56" t="s">
        <v>155</v>
      </c>
      <c r="C141" s="42" t="s">
        <v>15</v>
      </c>
      <c r="D141" s="57">
        <v>1</v>
      </c>
      <c r="E141" s="42" t="s">
        <v>156</v>
      </c>
      <c r="F141" s="58">
        <v>350000</v>
      </c>
      <c r="G141" s="58">
        <f t="shared" si="11"/>
        <v>350000</v>
      </c>
    </row>
    <row r="142" spans="1:9" ht="13.5" customHeight="1" x14ac:dyDescent="0.25">
      <c r="A142" s="5"/>
      <c r="B142" s="28" t="s">
        <v>34</v>
      </c>
      <c r="C142" s="29"/>
      <c r="D142" s="29"/>
      <c r="E142" s="29"/>
      <c r="F142" s="122"/>
      <c r="G142" s="30">
        <f>SUM(G137:G141)</f>
        <v>1150000</v>
      </c>
      <c r="I142" s="24"/>
    </row>
    <row r="143" spans="1:9" ht="12" customHeight="1" x14ac:dyDescent="0.25">
      <c r="A143" s="2"/>
      <c r="B143" s="123"/>
      <c r="C143" s="123"/>
      <c r="D143" s="123"/>
      <c r="E143" s="143"/>
      <c r="F143" s="144"/>
      <c r="G143" s="145"/>
    </row>
    <row r="144" spans="1:9" ht="12" customHeight="1" x14ac:dyDescent="0.25">
      <c r="A144" s="10"/>
      <c r="B144" s="146" t="s">
        <v>35</v>
      </c>
      <c r="C144" s="147"/>
      <c r="D144" s="147"/>
      <c r="E144" s="148"/>
      <c r="F144" s="147"/>
      <c r="G144" s="149">
        <f>G142+G133+G68+G50+G45</f>
        <v>11014845.800000001</v>
      </c>
      <c r="H144" s="24"/>
    </row>
    <row r="145" spans="1:7" ht="12" customHeight="1" x14ac:dyDescent="0.25">
      <c r="A145" s="10"/>
      <c r="B145" s="150" t="s">
        <v>36</v>
      </c>
      <c r="C145" s="151"/>
      <c r="D145" s="151"/>
      <c r="E145" s="152"/>
      <c r="F145" s="151"/>
      <c r="G145" s="153">
        <f>G144*0.05</f>
        <v>550742.29</v>
      </c>
    </row>
    <row r="146" spans="1:7" ht="12" customHeight="1" x14ac:dyDescent="0.25">
      <c r="A146" s="10"/>
      <c r="B146" s="146" t="s">
        <v>37</v>
      </c>
      <c r="C146" s="147"/>
      <c r="D146" s="147"/>
      <c r="E146" s="148"/>
      <c r="F146" s="147"/>
      <c r="G146" s="149">
        <f>G145+G144</f>
        <v>11565588.09</v>
      </c>
    </row>
    <row r="147" spans="1:7" ht="12" customHeight="1" x14ac:dyDescent="0.25">
      <c r="A147" s="10"/>
      <c r="B147" s="150" t="s">
        <v>38</v>
      </c>
      <c r="C147" s="151"/>
      <c r="D147" s="151"/>
      <c r="E147" s="152"/>
      <c r="F147" s="151"/>
      <c r="G147" s="153">
        <f>G12</f>
        <v>15000000</v>
      </c>
    </row>
    <row r="148" spans="1:7" ht="12" customHeight="1" x14ac:dyDescent="0.25">
      <c r="A148" s="10"/>
      <c r="B148" s="146" t="s">
        <v>39</v>
      </c>
      <c r="C148" s="147"/>
      <c r="D148" s="147"/>
      <c r="E148" s="148"/>
      <c r="F148" s="147"/>
      <c r="G148" s="149">
        <f>G147-G146</f>
        <v>3434411.91</v>
      </c>
    </row>
    <row r="149" spans="1:7" ht="12" customHeight="1" x14ac:dyDescent="0.25">
      <c r="A149" s="10"/>
      <c r="B149" s="154" t="s">
        <v>165</v>
      </c>
      <c r="C149" s="155"/>
      <c r="D149" s="155"/>
      <c r="E149" s="156"/>
      <c r="F149" s="155"/>
      <c r="G149" s="157"/>
    </row>
    <row r="150" spans="1:7" ht="12.75" customHeight="1" thickBot="1" x14ac:dyDescent="0.3">
      <c r="A150" s="10"/>
      <c r="B150" s="158"/>
      <c r="C150" s="155"/>
      <c r="D150" s="155"/>
      <c r="E150" s="156"/>
      <c r="F150" s="155"/>
      <c r="G150" s="157"/>
    </row>
    <row r="151" spans="1:7" ht="12" customHeight="1" x14ac:dyDescent="0.25">
      <c r="A151" s="10"/>
      <c r="B151" s="159" t="s">
        <v>166</v>
      </c>
      <c r="C151" s="160"/>
      <c r="D151" s="160"/>
      <c r="E151" s="161"/>
      <c r="F151" s="162"/>
      <c r="G151" s="157"/>
    </row>
    <row r="152" spans="1:7" ht="12" customHeight="1" x14ac:dyDescent="0.25">
      <c r="A152" s="10"/>
      <c r="B152" s="163" t="s">
        <v>40</v>
      </c>
      <c r="C152" s="164"/>
      <c r="D152" s="164"/>
      <c r="E152" s="165"/>
      <c r="F152" s="166"/>
      <c r="G152" s="157"/>
    </row>
    <row r="153" spans="1:7" ht="12" customHeight="1" x14ac:dyDescent="0.25">
      <c r="A153" s="10"/>
      <c r="B153" s="163" t="s">
        <v>41</v>
      </c>
      <c r="C153" s="164"/>
      <c r="D153" s="164"/>
      <c r="E153" s="165"/>
      <c r="F153" s="166"/>
      <c r="G153" s="157"/>
    </row>
    <row r="154" spans="1:7" ht="12" customHeight="1" x14ac:dyDescent="0.25">
      <c r="A154" s="10"/>
      <c r="B154" s="163" t="s">
        <v>42</v>
      </c>
      <c r="C154" s="164"/>
      <c r="D154" s="164"/>
      <c r="E154" s="165"/>
      <c r="F154" s="166"/>
      <c r="G154" s="157"/>
    </row>
    <row r="155" spans="1:7" ht="12" customHeight="1" x14ac:dyDescent="0.25">
      <c r="A155" s="10"/>
      <c r="B155" s="163" t="s">
        <v>43</v>
      </c>
      <c r="C155" s="164"/>
      <c r="D155" s="164"/>
      <c r="E155" s="165"/>
      <c r="F155" s="166"/>
      <c r="G155" s="157"/>
    </row>
    <row r="156" spans="1:7" ht="12" customHeight="1" x14ac:dyDescent="0.25">
      <c r="A156" s="10"/>
      <c r="B156" s="163" t="s">
        <v>44</v>
      </c>
      <c r="C156" s="164"/>
      <c r="D156" s="164"/>
      <c r="E156" s="165"/>
      <c r="F156" s="166"/>
      <c r="G156" s="157"/>
    </row>
    <row r="157" spans="1:7" ht="12.75" customHeight="1" thickBot="1" x14ac:dyDescent="0.3">
      <c r="A157" s="10"/>
      <c r="B157" s="167" t="s">
        <v>45</v>
      </c>
      <c r="C157" s="168"/>
      <c r="D157" s="168"/>
      <c r="E157" s="169"/>
      <c r="F157" s="170"/>
      <c r="G157" s="157"/>
    </row>
    <row r="158" spans="1:7" ht="12.75" customHeight="1" x14ac:dyDescent="0.25">
      <c r="A158" s="10"/>
      <c r="B158" s="158"/>
      <c r="C158" s="164"/>
      <c r="D158" s="164"/>
      <c r="E158" s="165"/>
      <c r="F158" s="164"/>
      <c r="G158" s="157"/>
    </row>
    <row r="159" spans="1:7" ht="15" customHeight="1" thickBot="1" x14ac:dyDescent="0.3">
      <c r="A159" s="10"/>
      <c r="B159" s="198" t="s">
        <v>46</v>
      </c>
      <c r="C159" s="199"/>
      <c r="D159" s="171"/>
      <c r="E159" s="172"/>
      <c r="F159" s="173"/>
      <c r="G159" s="157"/>
    </row>
    <row r="160" spans="1:7" ht="12" customHeight="1" x14ac:dyDescent="0.25">
      <c r="A160" s="10"/>
      <c r="B160" s="174" t="s">
        <v>33</v>
      </c>
      <c r="C160" s="175" t="s">
        <v>47</v>
      </c>
      <c r="D160" s="176" t="s">
        <v>48</v>
      </c>
      <c r="E160" s="172"/>
      <c r="F160" s="173"/>
      <c r="G160" s="157"/>
    </row>
    <row r="161" spans="1:7" ht="12" customHeight="1" x14ac:dyDescent="0.25">
      <c r="A161" s="10"/>
      <c r="B161" s="177" t="s">
        <v>49</v>
      </c>
      <c r="C161" s="178">
        <f>G45</f>
        <v>3162500</v>
      </c>
      <c r="D161" s="179">
        <f>(C161/C167)</f>
        <v>0.27344048356126438</v>
      </c>
      <c r="E161" s="172"/>
      <c r="F161" s="173"/>
      <c r="G161" s="157"/>
    </row>
    <row r="162" spans="1:7" ht="12" customHeight="1" x14ac:dyDescent="0.25">
      <c r="A162" s="10"/>
      <c r="B162" s="177" t="s">
        <v>50</v>
      </c>
      <c r="C162" s="178">
        <f>G50</f>
        <v>50000</v>
      </c>
      <c r="D162" s="179">
        <v>0</v>
      </c>
      <c r="E162" s="172"/>
      <c r="F162" s="173"/>
      <c r="G162" s="157"/>
    </row>
    <row r="163" spans="1:7" ht="12" customHeight="1" x14ac:dyDescent="0.25">
      <c r="A163" s="10"/>
      <c r="B163" s="177" t="s">
        <v>51</v>
      </c>
      <c r="C163" s="178">
        <f>G68</f>
        <v>2240000</v>
      </c>
      <c r="D163" s="179">
        <f>(C163/C167)</f>
        <v>0.19367800258568607</v>
      </c>
      <c r="E163" s="172"/>
      <c r="F163" s="173"/>
      <c r="G163" s="157"/>
    </row>
    <row r="164" spans="1:7" ht="12" customHeight="1" x14ac:dyDescent="0.25">
      <c r="A164" s="10"/>
      <c r="B164" s="177" t="s">
        <v>28</v>
      </c>
      <c r="C164" s="178">
        <f>G133</f>
        <v>4412345.8</v>
      </c>
      <c r="D164" s="179">
        <f>(C164/C167)</f>
        <v>0.38150639342024156</v>
      </c>
      <c r="E164" s="172"/>
      <c r="F164" s="173"/>
      <c r="G164" s="157"/>
    </row>
    <row r="165" spans="1:7" ht="12" customHeight="1" x14ac:dyDescent="0.25">
      <c r="A165" s="10"/>
      <c r="B165" s="177" t="s">
        <v>52</v>
      </c>
      <c r="C165" s="180">
        <f>G142</f>
        <v>1150000</v>
      </c>
      <c r="D165" s="179">
        <f>(C165/C167)</f>
        <v>9.9432903113187046E-2</v>
      </c>
      <c r="E165" s="181"/>
      <c r="F165" s="182"/>
      <c r="G165" s="157"/>
    </row>
    <row r="166" spans="1:7" ht="12" customHeight="1" x14ac:dyDescent="0.25">
      <c r="A166" s="10"/>
      <c r="B166" s="177" t="s">
        <v>53</v>
      </c>
      <c r="C166" s="180">
        <f>G145</f>
        <v>550742.29</v>
      </c>
      <c r="D166" s="179">
        <f>(C166/C167)</f>
        <v>4.7619047619047623E-2</v>
      </c>
      <c r="E166" s="181"/>
      <c r="F166" s="182"/>
      <c r="G166" s="157"/>
    </row>
    <row r="167" spans="1:7" ht="12.75" customHeight="1" thickBot="1" x14ac:dyDescent="0.3">
      <c r="A167" s="10"/>
      <c r="B167" s="183" t="s">
        <v>54</v>
      </c>
      <c r="C167" s="184">
        <f>SUM(C161:C166)</f>
        <v>11565588.09</v>
      </c>
      <c r="D167" s="185">
        <f>SUM(D161:D166)</f>
        <v>0.99567683029942677</v>
      </c>
      <c r="E167" s="181"/>
      <c r="F167" s="182"/>
      <c r="G167" s="157"/>
    </row>
    <row r="168" spans="1:7" ht="12" customHeight="1" x14ac:dyDescent="0.25">
      <c r="A168" s="10"/>
      <c r="B168" s="158"/>
      <c r="C168" s="155"/>
      <c r="D168" s="155"/>
      <c r="E168" s="156"/>
      <c r="F168" s="155"/>
      <c r="G168" s="157"/>
    </row>
    <row r="169" spans="1:7" ht="12.75" customHeight="1" thickBot="1" x14ac:dyDescent="0.3">
      <c r="A169" s="10"/>
      <c r="B169" s="93"/>
      <c r="C169" s="155"/>
      <c r="D169" s="155"/>
      <c r="E169" s="156"/>
      <c r="F169" s="155"/>
      <c r="G169" s="157"/>
    </row>
    <row r="170" spans="1:7" ht="12" customHeight="1" thickBot="1" x14ac:dyDescent="0.3">
      <c r="A170" s="10"/>
      <c r="B170" s="200" t="s">
        <v>168</v>
      </c>
      <c r="C170" s="201"/>
      <c r="D170" s="201"/>
      <c r="E170" s="202"/>
      <c r="F170" s="182"/>
      <c r="G170" s="157"/>
    </row>
    <row r="171" spans="1:7" ht="12" customHeight="1" x14ac:dyDescent="0.25">
      <c r="A171" s="10"/>
      <c r="B171" s="186" t="s">
        <v>157</v>
      </c>
      <c r="C171" s="187">
        <v>70000</v>
      </c>
      <c r="D171" s="187">
        <f>G9</f>
        <v>75000</v>
      </c>
      <c r="E171" s="188">
        <v>80000</v>
      </c>
      <c r="F171" s="189"/>
      <c r="G171" s="190"/>
    </row>
    <row r="172" spans="1:7" ht="12.75" customHeight="1" thickBot="1" x14ac:dyDescent="0.3">
      <c r="A172" s="10"/>
      <c r="B172" s="183" t="s">
        <v>169</v>
      </c>
      <c r="C172" s="184">
        <f>(G146/C171)</f>
        <v>165.22268700000001</v>
      </c>
      <c r="D172" s="184">
        <f>(G146/D171)</f>
        <v>154.20784119999999</v>
      </c>
      <c r="E172" s="191">
        <f>(G146/E171)</f>
        <v>144.56985112499999</v>
      </c>
      <c r="F172" s="189"/>
      <c r="G172" s="190"/>
    </row>
    <row r="173" spans="1:7" ht="15.6" customHeight="1" x14ac:dyDescent="0.25">
      <c r="A173" s="10"/>
      <c r="B173" s="154" t="s">
        <v>55</v>
      </c>
      <c r="C173" s="164"/>
      <c r="D173" s="164"/>
      <c r="E173" s="165"/>
      <c r="F173" s="164"/>
      <c r="G173" s="192"/>
    </row>
  </sheetData>
  <mergeCells count="9">
    <mergeCell ref="B17:G17"/>
    <mergeCell ref="B159:C159"/>
    <mergeCell ref="B170:E170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74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CEBOLLA  GUARDA</vt:lpstr>
      <vt:lpstr>'CEBOLLA  GUARDA'!Área_de_impresión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2022-06-16T21:50:15Z</cp:lastPrinted>
  <dcterms:created xsi:type="dcterms:W3CDTF">2020-11-27T12:49:26Z</dcterms:created>
  <dcterms:modified xsi:type="dcterms:W3CDTF">2022-06-16T21:50:16Z</dcterms:modified>
</cp:coreProperties>
</file>