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Junio\"/>
    </mc:Choice>
  </mc:AlternateContent>
  <bookViews>
    <workbookView xWindow="-120" yWindow="-120" windowWidth="20730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G90" i="1"/>
  <c r="G88" i="1"/>
  <c r="G87" i="1"/>
  <c r="G85" i="1"/>
  <c r="G84" i="1"/>
  <c r="G81" i="1"/>
  <c r="G82" i="1"/>
  <c r="G80" i="1"/>
  <c r="G79" i="1"/>
  <c r="G78" i="1"/>
  <c r="G7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 l="1"/>
  <c r="G22" i="1"/>
  <c r="G95" i="1"/>
  <c r="G96" i="1" s="1"/>
  <c r="C119" i="1" s="1"/>
  <c r="G75" i="1"/>
  <c r="G74" i="1"/>
  <c r="G73" i="1"/>
  <c r="G72" i="1"/>
  <c r="G71" i="1"/>
  <c r="G70" i="1"/>
  <c r="G69" i="1"/>
  <c r="G68" i="1"/>
  <c r="G67" i="1"/>
  <c r="G65" i="1"/>
  <c r="G59" i="1"/>
  <c r="G58" i="1"/>
  <c r="G57" i="1"/>
  <c r="G56" i="1"/>
  <c r="G55" i="1"/>
  <c r="G54" i="1"/>
  <c r="G53" i="1"/>
  <c r="G52" i="1"/>
  <c r="G51" i="1"/>
  <c r="G50" i="1"/>
  <c r="G40" i="1"/>
  <c r="G39" i="1"/>
  <c r="G38" i="1"/>
  <c r="G37" i="1"/>
  <c r="G36" i="1"/>
  <c r="G13" i="1"/>
  <c r="G101" i="1" s="1"/>
  <c r="G46" i="1"/>
  <c r="C116" i="1" s="1"/>
  <c r="G41" i="1" l="1"/>
  <c r="C115" i="1" s="1"/>
  <c r="G91" i="1"/>
  <c r="C118" i="1" s="1"/>
  <c r="G60" i="1"/>
  <c r="C117" i="1" s="1"/>
  <c r="G98" i="1" l="1"/>
  <c r="G99" i="1" s="1"/>
  <c r="G100" i="1" l="1"/>
  <c r="E126" i="1" s="1"/>
  <c r="C120" i="1"/>
  <c r="G102" i="1" l="1"/>
  <c r="C126" i="1"/>
  <c r="C121" i="1"/>
  <c r="D126" i="1"/>
  <c r="D119" i="1" l="1"/>
  <c r="D116" i="1"/>
  <c r="D118" i="1"/>
  <c r="D117" i="1"/>
  <c r="D115" i="1"/>
  <c r="D120" i="1"/>
  <c r="D121" i="1" l="1"/>
</calcChain>
</file>

<file path=xl/sharedStrings.xml><?xml version="1.0" encoding="utf-8"?>
<sst xmlns="http://schemas.openxmlformats.org/spreadsheetml/2006/main" count="259" uniqueCount="165">
  <si>
    <t>RUBRO O CULTIVO</t>
  </si>
  <si>
    <t>VARIEDAD</t>
  </si>
  <si>
    <t>FECHA ESTIMADA  PRECIO VENTA</t>
  </si>
  <si>
    <t>NIVEL TECNOLÓGICO</t>
  </si>
  <si>
    <t>Medio</t>
  </si>
  <si>
    <t>PRECIO ESPERADO ($/kg)</t>
  </si>
  <si>
    <t>REGIÓN</t>
  </si>
  <si>
    <t>San Fernando</t>
  </si>
  <si>
    <t>COMUNA/LOCALIDAD</t>
  </si>
  <si>
    <t>Todas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</si>
  <si>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</si>
  <si>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</si>
  <si>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</si>
  <si>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</si>
  <si>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</si>
  <si>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</si>
  <si>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</si>
  <si>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</si>
  <si>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</si>
  <si>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Vibrocultivador</t>
  </si>
  <si>
    <t>JH</t>
  </si>
  <si>
    <t>Mayo-Junio</t>
  </si>
  <si>
    <t>Junio-Septiembre</t>
  </si>
  <si>
    <t>Septiembre-Octubre</t>
  </si>
  <si>
    <t>Riego</t>
  </si>
  <si>
    <t>Trasplante/Plantación</t>
  </si>
  <si>
    <t>Riegos (2)</t>
  </si>
  <si>
    <t>Octubre</t>
  </si>
  <si>
    <t>Octubre-Noviembre</t>
  </si>
  <si>
    <t>Noviembre</t>
  </si>
  <si>
    <t>Diciembre</t>
  </si>
  <si>
    <t>Riegos (4)</t>
  </si>
  <si>
    <t>Enero</t>
  </si>
  <si>
    <t>Arranca</t>
  </si>
  <si>
    <t>Marzo</t>
  </si>
  <si>
    <t>Curado</t>
  </si>
  <si>
    <t>Abril</t>
  </si>
  <si>
    <t>Volteadura</t>
  </si>
  <si>
    <t>Mayo</t>
  </si>
  <si>
    <t>Subtotal Jornadas Hombre</t>
  </si>
  <si>
    <t>JORNADAS ANIMAL</t>
  </si>
  <si>
    <t>Subtotal Jornadas Animal</t>
  </si>
  <si>
    <t>MAQUINARIA</t>
  </si>
  <si>
    <t>JM</t>
  </si>
  <si>
    <t>Mayo Junio</t>
  </si>
  <si>
    <t>Melgadura</t>
  </si>
  <si>
    <t>Acequiadura</t>
  </si>
  <si>
    <t>Agosto Septiembre</t>
  </si>
  <si>
    <t>Aplicación/Insect/Fungicida</t>
  </si>
  <si>
    <t>Acarreo</t>
  </si>
  <si>
    <t>Subtotal Costo Maquinaria</t>
  </si>
  <si>
    <t>INSUMOS</t>
  </si>
  <si>
    <t>Insumos</t>
  </si>
  <si>
    <t>SEMILLAS</t>
  </si>
  <si>
    <t>Semilla</t>
  </si>
  <si>
    <t>kg</t>
  </si>
  <si>
    <t>FERTILIZANTES</t>
  </si>
  <si>
    <t>Urea</t>
  </si>
  <si>
    <t>Superfosfato triple</t>
  </si>
  <si>
    <t>Nitrato de potasio</t>
  </si>
  <si>
    <t>Phyton 27</t>
  </si>
  <si>
    <t>lt</t>
  </si>
  <si>
    <t>Terrasorb Foliar</t>
  </si>
  <si>
    <t>Hyvron</t>
  </si>
  <si>
    <t>Kendal</t>
  </si>
  <si>
    <t>Octubre-Diciembre</t>
  </si>
  <si>
    <t>Fosfimax</t>
  </si>
  <si>
    <t>Bravo 720</t>
  </si>
  <si>
    <t>Amistar Opti</t>
  </si>
  <si>
    <t>HERBICIDAS</t>
  </si>
  <si>
    <t>Prodigio 600 SC</t>
  </si>
  <si>
    <t>INSECTICIDAS</t>
  </si>
  <si>
    <t>Zero 5 EC</t>
  </si>
  <si>
    <t>Subtotal Insumos</t>
  </si>
  <si>
    <t>OTROS</t>
  </si>
  <si>
    <t>Item</t>
  </si>
  <si>
    <t>Traslados internos</t>
  </si>
  <si>
    <t>Viajes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</si>
  <si>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</si>
  <si>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</si>
  <si>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</si>
  <si>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</si>
  <si>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</si>
  <si>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</si>
  <si>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Lib. B. O'Higgins</t>
  </si>
  <si>
    <t>Mayorista</t>
  </si>
  <si>
    <t>Control de malezas</t>
  </si>
  <si>
    <t>Siembra de almaciguera</t>
  </si>
  <si>
    <t>Riego de almaciguera</t>
  </si>
  <si>
    <t>Manejo de almácigos</t>
  </si>
  <si>
    <t>Arranca de almácigo</t>
  </si>
  <si>
    <t>Aplicación de fertilizante base</t>
  </si>
  <si>
    <t>Segunda aplicación de fertilizantes</t>
  </si>
  <si>
    <t>Tercera aplicación de fertilizantes</t>
  </si>
  <si>
    <t>Cuarta aplicación de fertilizantes</t>
  </si>
  <si>
    <t>Guarda a bodega</t>
  </si>
  <si>
    <t>FUNGICIDAS</t>
  </si>
  <si>
    <t>Aplicación de fertilizante</t>
  </si>
  <si>
    <t>Aplicación de herbicida de pretranspl.</t>
  </si>
  <si>
    <t>Aplicación de herbicidas</t>
  </si>
  <si>
    <t>Salitre potásico</t>
  </si>
  <si>
    <t>Febrero</t>
  </si>
  <si>
    <t>octubre</t>
  </si>
  <si>
    <t>Octubre - Abril</t>
  </si>
  <si>
    <t>Cobra / Grano de Oro</t>
  </si>
  <si>
    <t>Aradura (2)</t>
  </si>
  <si>
    <t>INGRESO ESPERADO, con IVA ($)</t>
  </si>
  <si>
    <t>AGENCIA DE ÁREA</t>
  </si>
  <si>
    <t>DESTINO PRODUCCION</t>
  </si>
  <si>
    <t>COSTOS DIRECTOS DE PRODUCCIÓN POR HECTÁREA (INCLUYE IVA)</t>
  </si>
  <si>
    <t>Época (Mes)</t>
  </si>
  <si>
    <t>Unidad (Kg/l/u)</t>
  </si>
  <si>
    <t>Cantidad (Kg/l/u)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</si>
  <si>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</si>
  <si>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</si>
  <si>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</si>
  <si>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</si>
  <si>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</si>
  <si>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</si>
  <si>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</si>
  <si>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</si>
  <si>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</si>
  <si>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</si>
  <si>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</si>
  <si>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</si>
  <si>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</si>
  <si>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</si>
  <si>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</si>
  <si>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</si>
  <si>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</si>
  <si>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ESCENARIOS COSTO UNITARIO  ($/kg)</t>
  </si>
  <si>
    <t>Rendimiento (kg/hà)</t>
  </si>
  <si>
    <t>CEBOLLA GUARDA</t>
  </si>
  <si>
    <t>Kg</t>
  </si>
  <si>
    <t>Junio - Septiembre</t>
  </si>
  <si>
    <t>Switch 62,5 WG</t>
  </si>
  <si>
    <t>Noviembre - Enero</t>
  </si>
  <si>
    <t>Ridomil Gold Mz 68 WG</t>
  </si>
  <si>
    <t>Octubre - Noviembre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</si>
  <si>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</si>
  <si>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</si>
  <si>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 xml:space="preserve">marzo - abril </t>
  </si>
  <si>
    <t>Feb-Mar</t>
  </si>
  <si>
    <t>May-jun</t>
  </si>
  <si>
    <t>Sep-Oct</t>
  </si>
  <si>
    <t>Ago-Sep</t>
  </si>
  <si>
    <t>Oct-Nov</t>
  </si>
  <si>
    <t>Riegos (3)</t>
  </si>
  <si>
    <t>enero</t>
  </si>
  <si>
    <t>Manzate 200</t>
  </si>
  <si>
    <t xml:space="preserve">octubre </t>
  </si>
  <si>
    <t>Folio Gold 440 SC</t>
  </si>
  <si>
    <t>Centurion</t>
  </si>
  <si>
    <t>Septiembre-octubre</t>
  </si>
  <si>
    <t>Engeo</t>
  </si>
  <si>
    <t>Lt</t>
  </si>
  <si>
    <t>Octubre-enero</t>
  </si>
  <si>
    <t>Karate</t>
  </si>
  <si>
    <t>Selecron</t>
  </si>
  <si>
    <t>Costo unitario ($/kgm) (*)</t>
  </si>
  <si>
    <t>Heladas, lluvias, sequía.</t>
  </si>
  <si>
    <t>Rastraje (4)</t>
  </si>
  <si>
    <t>Reajuste sobre base de IPC Acumulado en 12 meses a diciembre 2021. Para costos no disponibles.</t>
  </si>
  <si>
    <t>Reajuste de Mano de Obra a $ 22.500 la JH.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</si>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</sst>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.00\ _$_-;\-* #,##0.00\ _$_-;_-* &quot;-&quot;??\ _$_-;_-@_-"/>
    <numFmt numFmtId="165" formatCode="_-* #,##0\ _€_-;\-* #,##0\ _€_-;_-* &quot;-&quot;??\ _€_-;_-@_-"/>
    <numFmt numFmtId="166" formatCode="_-* #,##0.00\ _€_-;\-* #,##0.00\ _€_-;_-* &quot;-&quot;??\ _€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9"/>
      <name val="Arial Narrow"/>
      <family val="2"/>
    </font>
    <font>
      <sz val="9"/>
      <color rgb="FF000000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B980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3" fillId="0" borderId="1" xfId="2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/>
    </xf>
    <xf numFmtId="167" fontId="5" fillId="3" borderId="0" xfId="0" applyNumberFormat="1" applyFont="1" applyFill="1" applyBorder="1" applyAlignment="1">
      <alignment vertical="center"/>
    </xf>
    <xf numFmtId="167" fontId="9" fillId="3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/>
    </xf>
    <xf numFmtId="0" fontId="3" fillId="0" borderId="28" xfId="0" applyFont="1" applyFill="1" applyBorder="1" applyAlignment="1" applyProtection="1">
      <alignment horizontal="center"/>
    </xf>
    <xf numFmtId="2" fontId="3" fillId="0" borderId="28" xfId="0" applyNumberFormat="1" applyFont="1" applyFill="1" applyBorder="1" applyAlignment="1" applyProtection="1">
      <alignment horizontal="center"/>
    </xf>
    <xf numFmtId="0" fontId="3" fillId="0" borderId="28" xfId="0" applyFont="1" applyFill="1" applyBorder="1"/>
    <xf numFmtId="0" fontId="3" fillId="2" borderId="28" xfId="0" applyFont="1" applyFill="1" applyBorder="1"/>
    <xf numFmtId="0" fontId="3" fillId="2" borderId="28" xfId="0" applyFont="1" applyFill="1" applyBorder="1" applyAlignment="1" applyProtection="1">
      <alignment horizontal="center"/>
    </xf>
    <xf numFmtId="2" fontId="3" fillId="2" borderId="28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/>
    <xf numFmtId="0" fontId="2" fillId="0" borderId="28" xfId="0" applyFont="1" applyFill="1" applyBorder="1"/>
    <xf numFmtId="0" fontId="2" fillId="0" borderId="28" xfId="0" applyFont="1" applyFill="1" applyBorder="1" applyAlignment="1">
      <alignment horizont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3" fontId="6" fillId="3" borderId="28" xfId="0" applyNumberFormat="1" applyFont="1" applyFill="1" applyBorder="1" applyAlignment="1">
      <alignment vertical="center"/>
    </xf>
    <xf numFmtId="49" fontId="5" fillId="7" borderId="28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horizontal="right"/>
    </xf>
    <xf numFmtId="49" fontId="5" fillId="7" borderId="29" xfId="0" applyNumberFormat="1" applyFont="1" applyFill="1" applyBorder="1" applyAlignment="1">
      <alignment vertical="center"/>
    </xf>
    <xf numFmtId="1" fontId="2" fillId="0" borderId="28" xfId="0" applyNumberFormat="1" applyFont="1" applyFill="1" applyBorder="1" applyAlignment="1">
      <alignment horizontal="center"/>
    </xf>
    <xf numFmtId="0" fontId="5" fillId="7" borderId="28" xfId="0" applyFont="1" applyFill="1" applyBorder="1" applyAlignment="1">
      <alignment vertical="center"/>
    </xf>
    <xf numFmtId="0" fontId="3" fillId="8" borderId="1" xfId="0" applyFont="1" applyFill="1" applyBorder="1" applyAlignment="1">
      <alignment wrapText="1"/>
    </xf>
    <xf numFmtId="0" fontId="10" fillId="3" borderId="2" xfId="0" applyFont="1" applyFill="1" applyBorder="1" applyAlignment="1"/>
    <xf numFmtId="0" fontId="10" fillId="0" borderId="0" xfId="0" applyFont="1" applyFill="1" applyBorder="1"/>
    <xf numFmtId="49" fontId="6" fillId="3" borderId="3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2" fillId="0" borderId="0" xfId="0" applyFont="1" applyFill="1" applyBorder="1"/>
    <xf numFmtId="49" fontId="10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" fillId="3" borderId="5" xfId="0" applyFont="1" applyFill="1" applyBorder="1" applyAlignment="1"/>
    <xf numFmtId="0" fontId="6" fillId="3" borderId="0" xfId="0" applyFont="1" applyFill="1" applyBorder="1" applyAlignment="1"/>
    <xf numFmtId="0" fontId="6" fillId="3" borderId="10" xfId="0" applyFont="1" applyFill="1" applyBorder="1" applyAlignment="1"/>
    <xf numFmtId="0" fontId="6" fillId="3" borderId="0" xfId="0" applyFont="1" applyFill="1" applyBorder="1" applyAlignment="1">
      <alignment vertical="center"/>
    </xf>
    <xf numFmtId="0" fontId="6" fillId="6" borderId="14" xfId="0" applyFont="1" applyFill="1" applyBorder="1" applyAlignment="1"/>
    <xf numFmtId="0" fontId="6" fillId="0" borderId="0" xfId="0" applyFont="1" applyFill="1" applyBorder="1" applyAlignment="1"/>
    <xf numFmtId="49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49" fontId="6" fillId="5" borderId="17" xfId="0" applyNumberFormat="1" applyFont="1" applyFill="1" applyBorder="1" applyAlignment="1"/>
    <xf numFmtId="49" fontId="9" fillId="3" borderId="18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9" fontId="6" fillId="3" borderId="19" xfId="0" applyNumberFormat="1" applyFont="1" applyFill="1" applyBorder="1" applyAlignment="1"/>
    <xf numFmtId="168" fontId="9" fillId="3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9" fillId="4" borderId="20" xfId="0" applyNumberFormat="1" applyFont="1" applyFill="1" applyBorder="1" applyAlignment="1">
      <alignment vertical="center"/>
    </xf>
    <xf numFmtId="168" fontId="9" fillId="4" borderId="21" xfId="0" applyNumberFormat="1" applyFont="1" applyFill="1" applyBorder="1" applyAlignment="1">
      <alignment vertical="center"/>
    </xf>
    <xf numFmtId="9" fontId="9" fillId="4" borderId="22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2" fillId="7" borderId="0" xfId="0" applyNumberFormat="1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12" fillId="7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49" fontId="9" fillId="4" borderId="2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8" fontId="9" fillId="4" borderId="22" xfId="0" applyNumberFormat="1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vertical="center"/>
    </xf>
    <xf numFmtId="0" fontId="10" fillId="0" borderId="1" xfId="0" applyFont="1" applyFill="1" applyBorder="1"/>
    <xf numFmtId="0" fontId="13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3" borderId="0" xfId="0" applyFont="1" applyFill="1" applyBorder="1" applyAlignment="1"/>
    <xf numFmtId="49" fontId="14" fillId="3" borderId="4" xfId="0" applyNumberFormat="1" applyFont="1" applyFill="1" applyBorder="1" applyAlignment="1">
      <alignment vertical="center"/>
    </xf>
    <xf numFmtId="49" fontId="16" fillId="3" borderId="7" xfId="0" applyNumberFormat="1" applyFont="1" applyFill="1" applyBorder="1" applyAlignment="1">
      <alignment vertical="center"/>
    </xf>
    <xf numFmtId="49" fontId="16" fillId="3" borderId="9" xfId="0" applyNumberFormat="1" applyFont="1" applyFill="1" applyBorder="1" applyAlignment="1">
      <alignment vertical="center"/>
    </xf>
    <xf numFmtId="49" fontId="5" fillId="9" borderId="3" xfId="0" applyNumberFormat="1" applyFont="1" applyFill="1" applyBorder="1" applyAlignment="1">
      <alignment horizontal="center" vertical="center" wrapText="1"/>
    </xf>
    <xf numFmtId="49" fontId="7" fillId="9" borderId="3" xfId="0" applyNumberFormat="1" applyFont="1" applyFill="1" applyBorder="1" applyAlignment="1">
      <alignment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vertical="center"/>
    </xf>
    <xf numFmtId="49" fontId="5" fillId="9" borderId="28" xfId="0" applyNumberFormat="1" applyFont="1" applyFill="1" applyBorder="1" applyAlignment="1">
      <alignment horizontal="center" vertical="center"/>
    </xf>
    <xf numFmtId="49" fontId="5" fillId="9" borderId="28" xfId="0" applyNumberFormat="1" applyFont="1" applyFill="1" applyBorder="1" applyAlignment="1">
      <alignment horizontal="center" vertical="center" wrapText="1"/>
    </xf>
    <xf numFmtId="49" fontId="5" fillId="9" borderId="28" xfId="0" applyNumberFormat="1" applyFont="1" applyFill="1" applyBorder="1" applyAlignment="1">
      <alignment horizontal="right" vertical="center"/>
    </xf>
    <xf numFmtId="41" fontId="5" fillId="9" borderId="28" xfId="3" applyFont="1" applyFill="1" applyBorder="1" applyAlignment="1">
      <alignment horizontal="right" vertical="center"/>
    </xf>
    <xf numFmtId="41" fontId="5" fillId="9" borderId="28" xfId="3" applyFont="1" applyFill="1" applyBorder="1" applyAlignment="1">
      <alignment horizontal="center" vertical="center"/>
    </xf>
    <xf numFmtId="49" fontId="5" fillId="9" borderId="28" xfId="0" applyNumberFormat="1" applyFont="1" applyFill="1" applyBorder="1" applyAlignment="1">
      <alignment horizontal="left" vertical="center"/>
    </xf>
    <xf numFmtId="3" fontId="7" fillId="9" borderId="3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 applyProtection="1">
      <alignment horizontal="right"/>
    </xf>
    <xf numFmtId="3" fontId="2" fillId="0" borderId="1" xfId="1" applyNumberFormat="1" applyFont="1" applyFill="1" applyBorder="1" applyAlignment="1">
      <alignment horizontal="right" wrapText="1"/>
    </xf>
    <xf numFmtId="3" fontId="2" fillId="0" borderId="1" xfId="2" applyNumberFormat="1" applyFont="1" applyFill="1" applyBorder="1" applyAlignment="1">
      <alignment horizontal="right" wrapText="1"/>
    </xf>
    <xf numFmtId="49" fontId="5" fillId="9" borderId="28" xfId="0" applyNumberFormat="1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3" fontId="3" fillId="0" borderId="28" xfId="0" applyNumberFormat="1" applyFont="1" applyFill="1" applyBorder="1" applyAlignment="1" applyProtection="1">
      <alignment horizontal="right"/>
    </xf>
    <xf numFmtId="3" fontId="2" fillId="0" borderId="28" xfId="2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 vertical="center" wrapText="1"/>
    </xf>
    <xf numFmtId="3" fontId="3" fillId="2" borderId="28" xfId="0" applyNumberFormat="1" applyFont="1" applyFill="1" applyBorder="1" applyAlignment="1" applyProtection="1">
      <alignment horizontal="right"/>
    </xf>
    <xf numFmtId="3" fontId="2" fillId="2" borderId="28" xfId="2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2" fillId="0" borderId="28" xfId="1" applyNumberFormat="1" applyFont="1" applyFill="1" applyBorder="1" applyAlignment="1">
      <alignment horizontal="right"/>
    </xf>
    <xf numFmtId="167" fontId="5" fillId="3" borderId="6" xfId="0" applyNumberFormat="1" applyFont="1" applyFill="1" applyBorder="1" applyAlignment="1">
      <alignment vertical="center"/>
    </xf>
    <xf numFmtId="167" fontId="5" fillId="3" borderId="8" xfId="0" applyNumberFormat="1" applyFont="1" applyFill="1" applyBorder="1" applyAlignment="1">
      <alignment vertical="center"/>
    </xf>
    <xf numFmtId="167" fontId="5" fillId="3" borderId="11" xfId="0" applyNumberFormat="1" applyFont="1" applyFill="1" applyBorder="1" applyAlignment="1">
      <alignment vertical="center"/>
    </xf>
    <xf numFmtId="49" fontId="17" fillId="9" borderId="28" xfId="0" applyNumberFormat="1" applyFont="1" applyFill="1" applyBorder="1" applyAlignment="1">
      <alignment vertical="center" wrapText="1"/>
    </xf>
    <xf numFmtId="0" fontId="18" fillId="0" borderId="28" xfId="0" applyFont="1" applyFill="1" applyBorder="1" applyAlignment="1">
      <alignment horizontal="right"/>
    </xf>
    <xf numFmtId="0" fontId="19" fillId="3" borderId="28" xfId="0" applyFont="1" applyFill="1" applyBorder="1" applyAlignment="1"/>
    <xf numFmtId="3" fontId="18" fillId="0" borderId="28" xfId="0" applyNumberFormat="1" applyFont="1" applyFill="1" applyBorder="1" applyAlignment="1">
      <alignment horizontal="right"/>
    </xf>
    <xf numFmtId="49" fontId="19" fillId="3" borderId="28" xfId="0" applyNumberFormat="1" applyFont="1" applyFill="1" applyBorder="1" applyAlignment="1">
      <alignment vertical="center" wrapText="1"/>
    </xf>
    <xf numFmtId="0" fontId="18" fillId="0" borderId="28" xfId="0" applyFont="1" applyFill="1" applyBorder="1" applyAlignment="1">
      <alignment horizontal="right" vertical="center" wrapText="1"/>
    </xf>
    <xf numFmtId="17" fontId="18" fillId="0" borderId="28" xfId="0" applyNumberFormat="1" applyFont="1" applyFill="1" applyBorder="1" applyAlignment="1">
      <alignment horizontal="right" wrapText="1"/>
    </xf>
    <xf numFmtId="49" fontId="19" fillId="3" borderId="28" xfId="0" applyNumberFormat="1" applyFont="1" applyFill="1" applyBorder="1" applyAlignment="1"/>
    <xf numFmtId="3" fontId="18" fillId="0" borderId="28" xfId="0" applyNumberFormat="1" applyFont="1" applyFill="1" applyBorder="1" applyAlignment="1">
      <alignment horizontal="right" wrapText="1"/>
    </xf>
    <xf numFmtId="17" fontId="18" fillId="0" borderId="28" xfId="0" applyNumberFormat="1" applyFont="1" applyFill="1" applyBorder="1" applyAlignment="1">
      <alignment horizontal="right"/>
    </xf>
    <xf numFmtId="49" fontId="18" fillId="0" borderId="28" xfId="0" applyNumberFormat="1" applyFont="1" applyFill="1" applyBorder="1" applyAlignment="1">
      <alignment horizontal="right"/>
    </xf>
    <xf numFmtId="0" fontId="21" fillId="0" borderId="28" xfId="0" applyFont="1" applyFill="1" applyBorder="1" applyAlignment="1">
      <alignment horizontal="right" wrapText="1"/>
    </xf>
    <xf numFmtId="165" fontId="18" fillId="0" borderId="28" xfId="1" applyNumberFormat="1" applyFont="1" applyFill="1" applyBorder="1" applyAlignment="1"/>
    <xf numFmtId="49" fontId="9" fillId="3" borderId="3" xfId="0" applyNumberFormat="1" applyFont="1" applyFill="1" applyBorder="1" applyAlignment="1">
      <alignment horizontal="right" vertical="center"/>
    </xf>
    <xf numFmtId="41" fontId="9" fillId="4" borderId="26" xfId="3" applyFont="1" applyFill="1" applyBorder="1" applyAlignment="1">
      <alignment vertical="center"/>
    </xf>
    <xf numFmtId="41" fontId="9" fillId="4" borderId="27" xfId="3" applyFont="1" applyFill="1" applyBorder="1" applyAlignment="1">
      <alignment vertical="center"/>
    </xf>
    <xf numFmtId="49" fontId="5" fillId="9" borderId="30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vertical="center"/>
    </xf>
    <xf numFmtId="1" fontId="3" fillId="0" borderId="28" xfId="0" applyNumberFormat="1" applyFont="1" applyFill="1" applyBorder="1" applyAlignment="1" applyProtection="1">
      <alignment horizontal="center"/>
    </xf>
    <xf numFmtId="1" fontId="4" fillId="0" borderId="28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2" fontId="10" fillId="0" borderId="0" xfId="0" applyNumberFormat="1" applyFont="1" applyFill="1" applyBorder="1"/>
    <xf numFmtId="167" fontId="22" fillId="7" borderId="28" xfId="0" applyNumberFormat="1" applyFont="1" applyFill="1" applyBorder="1" applyAlignment="1">
      <alignment horizontal="right" vertical="center"/>
    </xf>
    <xf numFmtId="41" fontId="22" fillId="9" borderId="28" xfId="3" applyFont="1" applyFill="1" applyBorder="1" applyAlignment="1">
      <alignment horizontal="right" vertical="center"/>
    </xf>
    <xf numFmtId="41" fontId="22" fillId="7" borderId="28" xfId="3" applyFont="1" applyFill="1" applyBorder="1" applyAlignment="1">
      <alignment horizontal="right" vertical="center"/>
    </xf>
    <xf numFmtId="49" fontId="19" fillId="3" borderId="28" xfId="0" applyNumberFormat="1" applyFont="1" applyFill="1" applyBorder="1" applyAlignment="1"/>
    <xf numFmtId="0" fontId="19" fillId="3" borderId="28" xfId="0" applyFont="1" applyFill="1" applyBorder="1" applyAlignment="1"/>
    <xf numFmtId="49" fontId="8" fillId="9" borderId="3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49" fontId="12" fillId="6" borderId="12" xfId="0" applyNumberFormat="1" applyFont="1" applyFill="1" applyBorder="1" applyAlignment="1">
      <alignment vertical="center"/>
    </xf>
    <xf numFmtId="49" fontId="12" fillId="6" borderId="13" xfId="0" applyNumberFormat="1" applyFont="1" applyFill="1" applyBorder="1" applyAlignment="1">
      <alignment vertical="center"/>
    </xf>
    <xf numFmtId="49" fontId="20" fillId="9" borderId="28" xfId="0" applyNumberFormat="1" applyFont="1" applyFill="1" applyBorder="1" applyAlignment="1">
      <alignment wrapText="1"/>
    </xf>
    <xf numFmtId="0" fontId="20" fillId="9" borderId="28" xfId="0" applyFont="1" applyFill="1" applyBorder="1" applyAlignment="1">
      <alignment wrapText="1"/>
    </xf>
    <xf numFmtId="49" fontId="19" fillId="3" borderId="28" xfId="0" applyNumberFormat="1" applyFont="1" applyFill="1" applyBorder="1" applyAlignment="1">
      <alignment wrapText="1"/>
    </xf>
    <xf numFmtId="0" fontId="19" fillId="3" borderId="28" xfId="0" applyFont="1" applyFill="1" applyBorder="1" applyAlignment="1">
      <alignment wrapText="1"/>
    </xf>
  </cellXfs>
  <cellStyles count="4">
    <cellStyle name="Millares" xfId="1" builtinId="3"/>
    <cellStyle name="Millares [0]" xfId="3" builtinId="6"/>
    <cellStyle name="Millares 4" xfId="2"/>
    <cellStyle name="Normal" xfId="0" builtinId="0"/>
  </cellStyles>
  <dxfs count="0"/>
  <tableStyles count="0" defaultTableStyle="TableStyleMedium2" defaultPivotStyle="PivotStyleLight16"/>
  <colors>
    <mruColors>
      <color rgb="FFFF9900"/>
      <color rgb="FF33CCCC"/>
      <color rgb="FF66FFFF"/>
      <color rgb="FFEB9803"/>
      <color rgb="FFFCA8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816316</xdr:colOff>
      <xdr:row>0</xdr:row>
      <xdr:rowOff>50132</xdr:rowOff>
    </xdr:from>
    <xdr:to>
      <xdr:col>6</xdr:col>
      <xdr:colOff>822158</xdr:colOff>
      <xdr:row>7</xdr:row>
      <xdr:rowOff>149314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316" y="50132"/>
          <a:ext cx="5821105" cy="115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33"/>
  <sheetViews>
    <sheetView tabSelected="1" zoomScale="170" zoomScaleNormal="170" workbookViewId="0">
      <selection activeCell="C17" sqref="C17"/>
    </sheetView>
  </sheetViews>
  <sheetFormatPr baseColWidth="10" defaultRowHeight="12" x14ac:dyDescent="0.2"/>
  <cols>
    <col min="1" max="1" width="12.28515625" style="34" customWidth="1"/>
    <col min="2" max="2" width="20.5703125" style="34" customWidth="1"/>
    <col min="3" max="3" width="16" style="34" customWidth="1"/>
    <col min="4" max="4" width="9.140625" style="34" customWidth="1"/>
    <col min="5" max="5" width="14.7109375" style="34" customWidth="1"/>
    <col min="6" max="6" width="14.42578125" style="34" customWidth="1"/>
    <col min="7" max="7" width="15.28515625" style="34" customWidth="1"/>
    <col min="8" max="16384" width="11.42578125" style="34"/>
  </cols>
  <sheetData>
    <row r="2" spans="2:7" x14ac:dyDescent="0.2">
      <c r="B2" s="33"/>
      <c r="C2" s="33"/>
      <c r="D2" s="33"/>
      <c r="E2" s="33"/>
      <c r="F2" s="33"/>
    </row>
    <row r="3" spans="2:7" x14ac:dyDescent="0.2">
      <c r="B3" s="33"/>
      <c r="C3" s="33"/>
      <c r="D3" s="33"/>
      <c r="E3" s="33"/>
      <c r="F3" s="33"/>
    </row>
    <row r="4" spans="2:7" x14ac:dyDescent="0.2">
      <c r="B4" s="33"/>
      <c r="C4" s="33"/>
      <c r="D4" s="33"/>
      <c r="E4" s="33"/>
      <c r="F4" s="33"/>
    </row>
    <row r="5" spans="2:7" x14ac:dyDescent="0.2">
      <c r="B5" s="33"/>
      <c r="C5" s="33"/>
      <c r="D5" s="33"/>
      <c r="E5" s="33"/>
      <c r="F5" s="33"/>
    </row>
    <row r="6" spans="2:7" x14ac:dyDescent="0.2">
      <c r="B6" s="33"/>
      <c r="C6" s="33"/>
      <c r="D6" s="33"/>
      <c r="E6" s="33"/>
      <c r="F6" s="33"/>
    </row>
    <row r="7" spans="2:7" x14ac:dyDescent="0.2">
      <c r="B7" s="33"/>
      <c r="C7" s="33"/>
      <c r="D7" s="33"/>
      <c r="E7" s="33"/>
      <c r="F7" s="33"/>
    </row>
    <row r="8" spans="2:7" x14ac:dyDescent="0.2">
      <c r="B8" s="72"/>
      <c r="C8" s="72"/>
      <c r="D8" s="72"/>
      <c r="E8" s="72"/>
      <c r="F8" s="72"/>
    </row>
    <row r="10" spans="2:7" ht="13.5" x14ac:dyDescent="0.25">
      <c r="B10" s="104" t="s">
        <v>0</v>
      </c>
      <c r="C10" s="105" t="s">
        <v>132</v>
      </c>
      <c r="D10" s="106"/>
      <c r="E10" s="135" t="s">
        <v>129</v>
      </c>
      <c r="F10" s="136"/>
      <c r="G10" s="107">
        <v>60000</v>
      </c>
    </row>
    <row r="11" spans="2:7" ht="13.5" x14ac:dyDescent="0.25">
      <c r="B11" s="108" t="s">
        <v>1</v>
      </c>
      <c r="C11" s="109" t="s">
        <v>104</v>
      </c>
      <c r="D11" s="106"/>
      <c r="E11" s="137" t="s">
        <v>2</v>
      </c>
      <c r="F11" s="138"/>
      <c r="G11" s="110" t="s">
        <v>141</v>
      </c>
    </row>
    <row r="12" spans="2:7" ht="13.5" x14ac:dyDescent="0.25">
      <c r="B12" s="108" t="s">
        <v>3</v>
      </c>
      <c r="C12" s="105" t="s">
        <v>4</v>
      </c>
      <c r="D12" s="106"/>
      <c r="E12" s="137" t="s">
        <v>5</v>
      </c>
      <c r="F12" s="138"/>
      <c r="G12" s="116">
        <v>180</v>
      </c>
    </row>
    <row r="13" spans="2:7" ht="13.5" x14ac:dyDescent="0.25">
      <c r="B13" s="108" t="s">
        <v>6</v>
      </c>
      <c r="C13" s="105" t="s">
        <v>84</v>
      </c>
      <c r="D13" s="106"/>
      <c r="E13" s="111" t="s">
        <v>106</v>
      </c>
      <c r="F13" s="106"/>
      <c r="G13" s="112">
        <f>+G10*G12</f>
        <v>10800000</v>
      </c>
    </row>
    <row r="14" spans="2:7" ht="13.5" x14ac:dyDescent="0.25">
      <c r="B14" s="108" t="s">
        <v>107</v>
      </c>
      <c r="C14" s="105" t="s">
        <v>7</v>
      </c>
      <c r="D14" s="106"/>
      <c r="E14" s="137" t="s">
        <v>108</v>
      </c>
      <c r="F14" s="138"/>
      <c r="G14" s="105" t="s">
        <v>85</v>
      </c>
    </row>
    <row r="15" spans="2:7" ht="13.5" x14ac:dyDescent="0.25">
      <c r="B15" s="108" t="s">
        <v>8</v>
      </c>
      <c r="C15" s="105" t="s">
        <v>9</v>
      </c>
      <c r="D15" s="106"/>
      <c r="E15" s="137" t="s">
        <v>10</v>
      </c>
      <c r="F15" s="138"/>
      <c r="G15" s="113" t="s">
        <v>142</v>
      </c>
    </row>
    <row r="16" spans="2:7" ht="15" customHeight="1" x14ac:dyDescent="0.25">
      <c r="B16" s="108" t="s">
        <v>11</v>
      </c>
      <c r="C16" s="114" t="s">
        <v>164</v>
      </c>
      <c r="D16" s="106"/>
      <c r="E16" s="129" t="s">
        <v>12</v>
      </c>
      <c r="F16" s="130"/>
      <c r="G16" s="115" t="s">
        <v>160</v>
      </c>
    </row>
    <row r="18" spans="2:7" x14ac:dyDescent="0.2">
      <c r="B18" s="131" t="s">
        <v>109</v>
      </c>
      <c r="C18" s="132"/>
      <c r="D18" s="132"/>
      <c r="E18" s="132"/>
      <c r="F18" s="132"/>
      <c r="G18" s="132"/>
    </row>
    <row r="20" spans="2:7" x14ac:dyDescent="0.2">
      <c r="B20" s="121" t="s">
        <v>13</v>
      </c>
    </row>
    <row r="21" spans="2:7" ht="19.5" customHeight="1" x14ac:dyDescent="0.2">
      <c r="B21" s="120" t="s">
        <v>14</v>
      </c>
      <c r="C21" s="76" t="s">
        <v>15</v>
      </c>
      <c r="D21" s="76" t="s">
        <v>16</v>
      </c>
      <c r="E21" s="76" t="s">
        <v>110</v>
      </c>
      <c r="F21" s="76" t="s">
        <v>17</v>
      </c>
      <c r="G21" s="76" t="s">
        <v>18</v>
      </c>
    </row>
    <row r="22" spans="2:7" x14ac:dyDescent="0.2">
      <c r="B22" s="35" t="s">
        <v>19</v>
      </c>
      <c r="C22" s="36" t="s">
        <v>20</v>
      </c>
      <c r="D22" s="37">
        <v>0.2</v>
      </c>
      <c r="E22" s="36" t="s">
        <v>143</v>
      </c>
      <c r="F22" s="87">
        <v>22500</v>
      </c>
      <c r="G22" s="87">
        <f>(D22*F22)</f>
        <v>4500</v>
      </c>
    </row>
    <row r="23" spans="2:7" x14ac:dyDescent="0.2">
      <c r="B23" s="35" t="s">
        <v>86</v>
      </c>
      <c r="C23" s="36" t="s">
        <v>20</v>
      </c>
      <c r="D23" s="37">
        <v>1</v>
      </c>
      <c r="E23" s="36" t="s">
        <v>143</v>
      </c>
      <c r="F23" s="87">
        <v>22500</v>
      </c>
      <c r="G23" s="87">
        <f>(D23*F23)</f>
        <v>22500</v>
      </c>
    </row>
    <row r="24" spans="2:7" x14ac:dyDescent="0.2">
      <c r="B24" s="32" t="s">
        <v>87</v>
      </c>
      <c r="C24" s="2" t="s">
        <v>20</v>
      </c>
      <c r="D24" s="4">
        <v>2</v>
      </c>
      <c r="E24" s="36" t="s">
        <v>21</v>
      </c>
      <c r="F24" s="87">
        <v>22500</v>
      </c>
      <c r="G24" s="89">
        <f t="shared" ref="G24:G35" si="0">+D24*F24</f>
        <v>45000</v>
      </c>
    </row>
    <row r="25" spans="2:7" x14ac:dyDescent="0.2">
      <c r="B25" s="32" t="s">
        <v>88</v>
      </c>
      <c r="C25" s="2" t="s">
        <v>20</v>
      </c>
      <c r="D25" s="4">
        <v>1</v>
      </c>
      <c r="E25" s="36" t="s">
        <v>21</v>
      </c>
      <c r="F25" s="87">
        <v>22500</v>
      </c>
      <c r="G25" s="89">
        <f t="shared" si="0"/>
        <v>22500</v>
      </c>
    </row>
    <row r="26" spans="2:7" x14ac:dyDescent="0.2">
      <c r="B26" s="32" t="s">
        <v>89</v>
      </c>
      <c r="C26" s="2" t="s">
        <v>20</v>
      </c>
      <c r="D26" s="4">
        <v>10</v>
      </c>
      <c r="E26" s="36" t="s">
        <v>22</v>
      </c>
      <c r="F26" s="87">
        <v>22500</v>
      </c>
      <c r="G26" s="89">
        <f t="shared" si="0"/>
        <v>225000</v>
      </c>
    </row>
    <row r="27" spans="2:7" x14ac:dyDescent="0.2">
      <c r="B27" s="32" t="s">
        <v>90</v>
      </c>
      <c r="C27" s="2" t="s">
        <v>20</v>
      </c>
      <c r="D27" s="4">
        <v>10</v>
      </c>
      <c r="E27" s="36" t="s">
        <v>144</v>
      </c>
      <c r="F27" s="87">
        <v>22500</v>
      </c>
      <c r="G27" s="89">
        <f t="shared" si="0"/>
        <v>225000</v>
      </c>
    </row>
    <row r="28" spans="2:7" x14ac:dyDescent="0.2">
      <c r="B28" s="32" t="s">
        <v>24</v>
      </c>
      <c r="C28" s="2" t="s">
        <v>20</v>
      </c>
      <c r="D28" s="8">
        <v>1</v>
      </c>
      <c r="E28" s="36" t="s">
        <v>145</v>
      </c>
      <c r="F28" s="87">
        <v>22500</v>
      </c>
      <c r="G28" s="89">
        <f t="shared" si="0"/>
        <v>22500</v>
      </c>
    </row>
    <row r="29" spans="2:7" ht="24" x14ac:dyDescent="0.2">
      <c r="B29" s="11" t="s">
        <v>91</v>
      </c>
      <c r="C29" s="2" t="s">
        <v>20</v>
      </c>
      <c r="D29" s="4">
        <v>2</v>
      </c>
      <c r="E29" s="36" t="s">
        <v>145</v>
      </c>
      <c r="F29" s="87">
        <v>22500</v>
      </c>
      <c r="G29" s="89">
        <f t="shared" si="0"/>
        <v>45000</v>
      </c>
    </row>
    <row r="30" spans="2:7" ht="12" customHeight="1" x14ac:dyDescent="0.2">
      <c r="B30" s="11" t="s">
        <v>25</v>
      </c>
      <c r="C30" s="2" t="s">
        <v>20</v>
      </c>
      <c r="D30" s="4">
        <v>38</v>
      </c>
      <c r="E30" s="36" t="s">
        <v>23</v>
      </c>
      <c r="F30" s="87">
        <v>22500</v>
      </c>
      <c r="G30" s="89">
        <f t="shared" si="0"/>
        <v>855000</v>
      </c>
    </row>
    <row r="31" spans="2:7" x14ac:dyDescent="0.2">
      <c r="B31" s="11" t="s">
        <v>26</v>
      </c>
      <c r="C31" s="2" t="s">
        <v>20</v>
      </c>
      <c r="D31" s="2">
        <v>2</v>
      </c>
      <c r="E31" s="36" t="s">
        <v>27</v>
      </c>
      <c r="F31" s="87">
        <v>22500</v>
      </c>
      <c r="G31" s="89">
        <f t="shared" si="0"/>
        <v>45000</v>
      </c>
    </row>
    <row r="32" spans="2:7" ht="24" x14ac:dyDescent="0.2">
      <c r="B32" s="11" t="s">
        <v>92</v>
      </c>
      <c r="C32" s="2" t="s">
        <v>20</v>
      </c>
      <c r="D32" s="2">
        <v>2</v>
      </c>
      <c r="E32" s="36" t="s">
        <v>146</v>
      </c>
      <c r="F32" s="87">
        <v>22500</v>
      </c>
      <c r="G32" s="89">
        <f t="shared" si="0"/>
        <v>45000</v>
      </c>
    </row>
    <row r="33" spans="2:7" ht="24" x14ac:dyDescent="0.2">
      <c r="B33" s="11" t="s">
        <v>93</v>
      </c>
      <c r="C33" s="2" t="s">
        <v>20</v>
      </c>
      <c r="D33" s="2">
        <v>2.5</v>
      </c>
      <c r="E33" s="36" t="s">
        <v>29</v>
      </c>
      <c r="F33" s="87">
        <v>22500</v>
      </c>
      <c r="G33" s="89">
        <f t="shared" si="0"/>
        <v>56250</v>
      </c>
    </row>
    <row r="34" spans="2:7" x14ac:dyDescent="0.2">
      <c r="B34" s="11" t="s">
        <v>147</v>
      </c>
      <c r="C34" s="2" t="s">
        <v>20</v>
      </c>
      <c r="D34" s="4">
        <v>4</v>
      </c>
      <c r="E34" s="36" t="s">
        <v>30</v>
      </c>
      <c r="F34" s="87">
        <v>22500</v>
      </c>
      <c r="G34" s="89">
        <f t="shared" si="0"/>
        <v>90000</v>
      </c>
    </row>
    <row r="35" spans="2:7" ht="24" x14ac:dyDescent="0.2">
      <c r="B35" s="11" t="s">
        <v>94</v>
      </c>
      <c r="C35" s="2" t="s">
        <v>20</v>
      </c>
      <c r="D35" s="4">
        <v>2.5</v>
      </c>
      <c r="E35" s="36" t="s">
        <v>30</v>
      </c>
      <c r="F35" s="87">
        <v>22500</v>
      </c>
      <c r="G35" s="89">
        <f t="shared" si="0"/>
        <v>56250</v>
      </c>
    </row>
    <row r="36" spans="2:7" x14ac:dyDescent="0.2">
      <c r="B36" s="11" t="s">
        <v>31</v>
      </c>
      <c r="C36" s="2" t="s">
        <v>20</v>
      </c>
      <c r="D36" s="4">
        <v>4</v>
      </c>
      <c r="E36" s="36" t="s">
        <v>148</v>
      </c>
      <c r="F36" s="87">
        <v>22500</v>
      </c>
      <c r="G36" s="89">
        <f t="shared" ref="G36:G40" si="1">+D36*F36</f>
        <v>90000</v>
      </c>
    </row>
    <row r="37" spans="2:7" x14ac:dyDescent="0.2">
      <c r="B37" s="11" t="s">
        <v>33</v>
      </c>
      <c r="C37" s="2" t="s">
        <v>20</v>
      </c>
      <c r="D37" s="4">
        <v>20</v>
      </c>
      <c r="E37" s="2" t="s">
        <v>101</v>
      </c>
      <c r="F37" s="87">
        <v>22500</v>
      </c>
      <c r="G37" s="89">
        <f t="shared" si="1"/>
        <v>450000</v>
      </c>
    </row>
    <row r="38" spans="2:7" x14ac:dyDescent="0.2">
      <c r="B38" s="11" t="s">
        <v>35</v>
      </c>
      <c r="C38" s="2" t="s">
        <v>20</v>
      </c>
      <c r="D38" s="4">
        <v>10</v>
      </c>
      <c r="E38" s="2" t="s">
        <v>34</v>
      </c>
      <c r="F38" s="87">
        <v>22500</v>
      </c>
      <c r="G38" s="89">
        <f t="shared" si="1"/>
        <v>225000</v>
      </c>
    </row>
    <row r="39" spans="2:7" x14ac:dyDescent="0.2">
      <c r="B39" s="11" t="s">
        <v>37</v>
      </c>
      <c r="C39" s="2" t="s">
        <v>20</v>
      </c>
      <c r="D39" s="4">
        <v>8</v>
      </c>
      <c r="E39" s="2" t="s">
        <v>36</v>
      </c>
      <c r="F39" s="87">
        <v>22500</v>
      </c>
      <c r="G39" s="89">
        <f t="shared" si="1"/>
        <v>180000</v>
      </c>
    </row>
    <row r="40" spans="2:7" x14ac:dyDescent="0.2">
      <c r="B40" s="11" t="s">
        <v>95</v>
      </c>
      <c r="C40" s="2" t="s">
        <v>20</v>
      </c>
      <c r="D40" s="4">
        <v>16</v>
      </c>
      <c r="E40" s="2" t="s">
        <v>38</v>
      </c>
      <c r="F40" s="87">
        <v>22500</v>
      </c>
      <c r="G40" s="89">
        <f t="shared" si="1"/>
        <v>360000</v>
      </c>
    </row>
    <row r="41" spans="2:7" x14ac:dyDescent="0.2">
      <c r="B41" s="77" t="s">
        <v>39</v>
      </c>
      <c r="C41" s="78"/>
      <c r="D41" s="78"/>
      <c r="E41" s="78"/>
      <c r="F41" s="79"/>
      <c r="G41" s="86">
        <f>SUM(G22:G40)</f>
        <v>3064500</v>
      </c>
    </row>
    <row r="42" spans="2:7" x14ac:dyDescent="0.2">
      <c r="B42" s="34" t="s">
        <v>163</v>
      </c>
    </row>
    <row r="43" spans="2:7" x14ac:dyDescent="0.2">
      <c r="B43" s="27" t="s">
        <v>40</v>
      </c>
    </row>
    <row r="44" spans="2:7" ht="24" x14ac:dyDescent="0.2">
      <c r="B44" s="80" t="s">
        <v>14</v>
      </c>
      <c r="C44" s="81" t="s">
        <v>15</v>
      </c>
      <c r="D44" s="81" t="s">
        <v>16</v>
      </c>
      <c r="E44" s="80" t="s">
        <v>110</v>
      </c>
      <c r="F44" s="81" t="s">
        <v>17</v>
      </c>
      <c r="G44" s="80" t="s">
        <v>18</v>
      </c>
    </row>
    <row r="45" spans="2:7" x14ac:dyDescent="0.2">
      <c r="B45" s="24"/>
      <c r="C45" s="25"/>
      <c r="D45" s="25"/>
      <c r="E45" s="25"/>
      <c r="F45" s="26"/>
      <c r="G45" s="26"/>
    </row>
    <row r="46" spans="2:7" x14ac:dyDescent="0.2">
      <c r="B46" s="85" t="s">
        <v>41</v>
      </c>
      <c r="C46" s="81"/>
      <c r="D46" s="81"/>
      <c r="E46" s="80"/>
      <c r="F46" s="81"/>
      <c r="G46" s="82">
        <f>SUM(G45)</f>
        <v>0</v>
      </c>
    </row>
    <row r="48" spans="2:7" x14ac:dyDescent="0.2">
      <c r="B48" s="27" t="s">
        <v>42</v>
      </c>
    </row>
    <row r="49" spans="2:7" ht="24" x14ac:dyDescent="0.2">
      <c r="B49" s="80" t="s">
        <v>14</v>
      </c>
      <c r="C49" s="81" t="s">
        <v>15</v>
      </c>
      <c r="D49" s="81" t="s">
        <v>16</v>
      </c>
      <c r="E49" s="80" t="s">
        <v>110</v>
      </c>
      <c r="F49" s="81" t="s">
        <v>17</v>
      </c>
      <c r="G49" s="80" t="s">
        <v>18</v>
      </c>
    </row>
    <row r="50" spans="2:7" ht="12" customHeight="1" x14ac:dyDescent="0.2">
      <c r="B50" s="1" t="s">
        <v>105</v>
      </c>
      <c r="C50" s="2" t="s">
        <v>43</v>
      </c>
      <c r="D50" s="4">
        <v>0.8</v>
      </c>
      <c r="E50" s="36" t="s">
        <v>47</v>
      </c>
      <c r="F50" s="88">
        <v>171520</v>
      </c>
      <c r="G50" s="90">
        <f t="shared" ref="G50:G59" si="2">+D50*F50</f>
        <v>137216</v>
      </c>
    </row>
    <row r="51" spans="2:7" ht="12" customHeight="1" x14ac:dyDescent="0.2">
      <c r="B51" s="1" t="s">
        <v>161</v>
      </c>
      <c r="C51" s="2" t="s">
        <v>43</v>
      </c>
      <c r="D51" s="4">
        <v>0.8</v>
      </c>
      <c r="E51" s="36" t="s">
        <v>47</v>
      </c>
      <c r="F51" s="88">
        <v>160800</v>
      </c>
      <c r="G51" s="90">
        <f t="shared" si="2"/>
        <v>128640</v>
      </c>
    </row>
    <row r="52" spans="2:7" ht="12" customHeight="1" x14ac:dyDescent="0.2">
      <c r="B52" s="1" t="s">
        <v>97</v>
      </c>
      <c r="C52" s="2" t="s">
        <v>43</v>
      </c>
      <c r="D52" s="4">
        <v>0.2</v>
      </c>
      <c r="E52" s="36" t="s">
        <v>102</v>
      </c>
      <c r="F52" s="88">
        <v>134000</v>
      </c>
      <c r="G52" s="90">
        <f t="shared" si="2"/>
        <v>26800</v>
      </c>
    </row>
    <row r="53" spans="2:7" ht="12" customHeight="1" x14ac:dyDescent="0.2">
      <c r="B53" s="1" t="s">
        <v>45</v>
      </c>
      <c r="C53" s="2" t="s">
        <v>43</v>
      </c>
      <c r="D53" s="4">
        <v>0.2</v>
      </c>
      <c r="E53" s="36" t="s">
        <v>102</v>
      </c>
      <c r="F53" s="88">
        <v>160800</v>
      </c>
      <c r="G53" s="90">
        <f t="shared" si="2"/>
        <v>32160</v>
      </c>
    </row>
    <row r="54" spans="2:7" ht="12" customHeight="1" x14ac:dyDescent="0.2">
      <c r="B54" s="1" t="s">
        <v>98</v>
      </c>
      <c r="C54" s="2" t="s">
        <v>43</v>
      </c>
      <c r="D54" s="4">
        <v>1</v>
      </c>
      <c r="E54" s="36" t="s">
        <v>102</v>
      </c>
      <c r="F54" s="88">
        <v>160800</v>
      </c>
      <c r="G54" s="90">
        <f t="shared" si="2"/>
        <v>160800</v>
      </c>
    </row>
    <row r="55" spans="2:7" ht="12" customHeight="1" x14ac:dyDescent="0.2">
      <c r="B55" s="1" t="s">
        <v>46</v>
      </c>
      <c r="C55" s="2" t="s">
        <v>43</v>
      </c>
      <c r="D55" s="5">
        <v>0.2</v>
      </c>
      <c r="E55" s="36" t="s">
        <v>102</v>
      </c>
      <c r="F55" s="88">
        <v>160800</v>
      </c>
      <c r="G55" s="90">
        <f t="shared" si="2"/>
        <v>32160</v>
      </c>
    </row>
    <row r="56" spans="2:7" ht="24" x14ac:dyDescent="0.2">
      <c r="B56" s="1" t="s">
        <v>99</v>
      </c>
      <c r="C56" s="2" t="s">
        <v>43</v>
      </c>
      <c r="D56" s="6">
        <v>0.2</v>
      </c>
      <c r="E56" s="36" t="s">
        <v>28</v>
      </c>
      <c r="F56" s="88">
        <v>134000</v>
      </c>
      <c r="G56" s="90">
        <f t="shared" si="2"/>
        <v>26800</v>
      </c>
    </row>
    <row r="57" spans="2:7" ht="12" customHeight="1" x14ac:dyDescent="0.2">
      <c r="B57" s="1" t="s">
        <v>48</v>
      </c>
      <c r="C57" s="2" t="s">
        <v>43</v>
      </c>
      <c r="D57" s="6">
        <v>0.2</v>
      </c>
      <c r="E57" s="36" t="s">
        <v>65</v>
      </c>
      <c r="F57" s="88">
        <v>134000</v>
      </c>
      <c r="G57" s="90">
        <f t="shared" si="2"/>
        <v>26800</v>
      </c>
    </row>
    <row r="58" spans="2:7" x14ac:dyDescent="0.2">
      <c r="B58" s="1" t="s">
        <v>48</v>
      </c>
      <c r="C58" s="2" t="s">
        <v>43</v>
      </c>
      <c r="D58" s="6">
        <v>0.2</v>
      </c>
      <c r="E58" s="36" t="s">
        <v>32</v>
      </c>
      <c r="F58" s="88">
        <v>134000</v>
      </c>
      <c r="G58" s="90">
        <f t="shared" si="2"/>
        <v>26800</v>
      </c>
    </row>
    <row r="59" spans="2:7" x14ac:dyDescent="0.2">
      <c r="B59" s="3" t="s">
        <v>49</v>
      </c>
      <c r="C59" s="2" t="s">
        <v>43</v>
      </c>
      <c r="D59" s="7">
        <v>1</v>
      </c>
      <c r="E59" s="2" t="s">
        <v>38</v>
      </c>
      <c r="F59" s="90">
        <v>53600</v>
      </c>
      <c r="G59" s="90">
        <f t="shared" si="2"/>
        <v>53600</v>
      </c>
    </row>
    <row r="60" spans="2:7" x14ac:dyDescent="0.2">
      <c r="B60" s="85" t="s">
        <v>50</v>
      </c>
      <c r="C60" s="81"/>
      <c r="D60" s="81"/>
      <c r="E60" s="80"/>
      <c r="F60" s="91"/>
      <c r="G60" s="83">
        <f>SUM(G50:G59)</f>
        <v>651776</v>
      </c>
    </row>
    <row r="61" spans="2:7" x14ac:dyDescent="0.2">
      <c r="B61" s="34" t="s">
        <v>162</v>
      </c>
    </row>
    <row r="62" spans="2:7" x14ac:dyDescent="0.2">
      <c r="B62" s="27" t="s">
        <v>51</v>
      </c>
    </row>
    <row r="63" spans="2:7" ht="24" x14ac:dyDescent="0.2">
      <c r="B63" s="80" t="s">
        <v>52</v>
      </c>
      <c r="C63" s="81" t="s">
        <v>111</v>
      </c>
      <c r="D63" s="81" t="s">
        <v>112</v>
      </c>
      <c r="E63" s="80" t="s">
        <v>110</v>
      </c>
      <c r="F63" s="81" t="s">
        <v>17</v>
      </c>
      <c r="G63" s="80" t="s">
        <v>18</v>
      </c>
    </row>
    <row r="64" spans="2:7" x14ac:dyDescent="0.2">
      <c r="B64" s="12" t="s">
        <v>53</v>
      </c>
      <c r="C64" s="13"/>
      <c r="D64" s="13"/>
      <c r="E64" s="36"/>
      <c r="F64" s="92"/>
      <c r="G64" s="92"/>
    </row>
    <row r="65" spans="2:9" x14ac:dyDescent="0.2">
      <c r="B65" s="14" t="s">
        <v>54</v>
      </c>
      <c r="C65" s="15" t="s">
        <v>55</v>
      </c>
      <c r="D65" s="122">
        <v>3</v>
      </c>
      <c r="E65" s="36" t="s">
        <v>44</v>
      </c>
      <c r="F65" s="93">
        <v>176600</v>
      </c>
      <c r="G65" s="94">
        <f>+D65*F65</f>
        <v>529800</v>
      </c>
    </row>
    <row r="66" spans="2:9" ht="12" customHeight="1" x14ac:dyDescent="0.2">
      <c r="B66" s="12" t="s">
        <v>56</v>
      </c>
      <c r="C66" s="13"/>
      <c r="D66" s="123"/>
      <c r="E66" s="36" t="s">
        <v>65</v>
      </c>
      <c r="F66" s="95"/>
      <c r="G66" s="95"/>
    </row>
    <row r="67" spans="2:9" ht="12" customHeight="1" x14ac:dyDescent="0.2">
      <c r="B67" s="17" t="s">
        <v>57</v>
      </c>
      <c r="C67" s="15" t="s">
        <v>55</v>
      </c>
      <c r="D67" s="122">
        <v>400</v>
      </c>
      <c r="E67" s="36" t="s">
        <v>65</v>
      </c>
      <c r="F67" s="93">
        <v>1327</v>
      </c>
      <c r="G67" s="94">
        <f t="shared" ref="G67:G90" si="3">+D67*F67</f>
        <v>530800</v>
      </c>
    </row>
    <row r="68" spans="2:9" ht="12" customHeight="1" x14ac:dyDescent="0.2">
      <c r="B68" s="17" t="s">
        <v>100</v>
      </c>
      <c r="C68" s="15" t="s">
        <v>55</v>
      </c>
      <c r="D68" s="122">
        <v>600</v>
      </c>
      <c r="E68" s="36" t="s">
        <v>65</v>
      </c>
      <c r="F68" s="93">
        <v>1630</v>
      </c>
      <c r="G68" s="94">
        <f t="shared" si="3"/>
        <v>978000</v>
      </c>
    </row>
    <row r="69" spans="2:9" ht="12" customHeight="1" x14ac:dyDescent="0.2">
      <c r="B69" s="17" t="s">
        <v>58</v>
      </c>
      <c r="C69" s="15" t="s">
        <v>55</v>
      </c>
      <c r="D69" s="122">
        <v>300</v>
      </c>
      <c r="E69" s="36" t="s">
        <v>65</v>
      </c>
      <c r="F69" s="93">
        <v>1142</v>
      </c>
      <c r="G69" s="94">
        <f t="shared" si="3"/>
        <v>342600</v>
      </c>
      <c r="I69" s="124"/>
    </row>
    <row r="70" spans="2:9" ht="12" customHeight="1" x14ac:dyDescent="0.2">
      <c r="B70" s="17" t="s">
        <v>59</v>
      </c>
      <c r="C70" s="15" t="s">
        <v>55</v>
      </c>
      <c r="D70" s="122">
        <v>200</v>
      </c>
      <c r="E70" s="36" t="s">
        <v>65</v>
      </c>
      <c r="F70" s="93">
        <v>1148</v>
      </c>
      <c r="G70" s="94">
        <f t="shared" si="3"/>
        <v>229600</v>
      </c>
      <c r="H70" s="125"/>
    </row>
    <row r="71" spans="2:9" ht="12" customHeight="1" x14ac:dyDescent="0.2">
      <c r="B71" s="17" t="s">
        <v>60</v>
      </c>
      <c r="C71" s="15" t="s">
        <v>61</v>
      </c>
      <c r="D71" s="16">
        <v>0.2</v>
      </c>
      <c r="E71" s="36" t="s">
        <v>22</v>
      </c>
      <c r="F71" s="93">
        <v>65467</v>
      </c>
      <c r="G71" s="94">
        <f t="shared" si="3"/>
        <v>13093.400000000001</v>
      </c>
    </row>
    <row r="72" spans="2:9" ht="12" customHeight="1" x14ac:dyDescent="0.2">
      <c r="B72" s="18" t="s">
        <v>62</v>
      </c>
      <c r="C72" s="19" t="s">
        <v>61</v>
      </c>
      <c r="D72" s="20">
        <v>0.2</v>
      </c>
      <c r="E72" s="36" t="s">
        <v>22</v>
      </c>
      <c r="F72" s="96">
        <v>10910</v>
      </c>
      <c r="G72" s="97">
        <f t="shared" si="3"/>
        <v>2182</v>
      </c>
    </row>
    <row r="73" spans="2:9" ht="12" customHeight="1" x14ac:dyDescent="0.2">
      <c r="B73" s="18" t="s">
        <v>63</v>
      </c>
      <c r="C73" s="19" t="s">
        <v>61</v>
      </c>
      <c r="D73" s="20">
        <v>0.2</v>
      </c>
      <c r="E73" s="36" t="s">
        <v>22</v>
      </c>
      <c r="F73" s="96">
        <v>14886</v>
      </c>
      <c r="G73" s="97">
        <f t="shared" si="3"/>
        <v>2977.2000000000003</v>
      </c>
    </row>
    <row r="74" spans="2:9" ht="12" customHeight="1" x14ac:dyDescent="0.2">
      <c r="B74" s="18" t="s">
        <v>64</v>
      </c>
      <c r="C74" s="19" t="s">
        <v>61</v>
      </c>
      <c r="D74" s="20">
        <v>5</v>
      </c>
      <c r="E74" s="36" t="s">
        <v>65</v>
      </c>
      <c r="F74" s="96">
        <v>23048</v>
      </c>
      <c r="G74" s="97">
        <f t="shared" si="3"/>
        <v>115240</v>
      </c>
    </row>
    <row r="75" spans="2:9" ht="12" customHeight="1" x14ac:dyDescent="0.2">
      <c r="B75" s="21" t="s">
        <v>66</v>
      </c>
      <c r="C75" s="19" t="s">
        <v>61</v>
      </c>
      <c r="D75" s="20">
        <v>5</v>
      </c>
      <c r="E75" s="36" t="s">
        <v>65</v>
      </c>
      <c r="F75" s="96">
        <v>16037</v>
      </c>
      <c r="G75" s="97">
        <f t="shared" si="3"/>
        <v>80185</v>
      </c>
    </row>
    <row r="76" spans="2:9" ht="12" customHeight="1" x14ac:dyDescent="0.2">
      <c r="B76" s="70" t="s">
        <v>96</v>
      </c>
      <c r="C76" s="71"/>
      <c r="D76" s="71"/>
      <c r="E76" s="36"/>
      <c r="F76" s="98"/>
      <c r="G76" s="98"/>
    </row>
    <row r="77" spans="2:9" ht="12" customHeight="1" x14ac:dyDescent="0.2">
      <c r="B77" s="69" t="s">
        <v>149</v>
      </c>
      <c r="C77" s="71" t="s">
        <v>133</v>
      </c>
      <c r="D77" s="71">
        <v>6</v>
      </c>
      <c r="E77" s="36" t="s">
        <v>150</v>
      </c>
      <c r="F77" s="99">
        <v>8962</v>
      </c>
      <c r="G77" s="97">
        <f t="shared" si="3"/>
        <v>53772</v>
      </c>
    </row>
    <row r="78" spans="2:9" ht="12" customHeight="1" x14ac:dyDescent="0.2">
      <c r="B78" s="69" t="s">
        <v>135</v>
      </c>
      <c r="C78" s="71" t="s">
        <v>55</v>
      </c>
      <c r="D78" s="71">
        <v>0.2</v>
      </c>
      <c r="E78" s="36" t="s">
        <v>134</v>
      </c>
      <c r="F78" s="99">
        <v>212974</v>
      </c>
      <c r="G78" s="97">
        <f t="shared" si="3"/>
        <v>42594.8</v>
      </c>
    </row>
    <row r="79" spans="2:9" ht="12" customHeight="1" x14ac:dyDescent="0.2">
      <c r="B79" s="69" t="s">
        <v>67</v>
      </c>
      <c r="C79" s="71" t="s">
        <v>61</v>
      </c>
      <c r="D79" s="71">
        <v>2</v>
      </c>
      <c r="E79" s="36" t="s">
        <v>27</v>
      </c>
      <c r="F79" s="99">
        <v>14751</v>
      </c>
      <c r="G79" s="97">
        <f t="shared" si="3"/>
        <v>29502</v>
      </c>
    </row>
    <row r="80" spans="2:9" ht="12" customHeight="1" x14ac:dyDescent="0.2">
      <c r="B80" s="69" t="s">
        <v>68</v>
      </c>
      <c r="C80" s="71" t="s">
        <v>61</v>
      </c>
      <c r="D80" s="71">
        <v>4</v>
      </c>
      <c r="E80" s="36" t="s">
        <v>136</v>
      </c>
      <c r="F80" s="99">
        <v>43856</v>
      </c>
      <c r="G80" s="97">
        <f t="shared" si="3"/>
        <v>175424</v>
      </c>
    </row>
    <row r="81" spans="1:7" ht="12" customHeight="1" x14ac:dyDescent="0.2">
      <c r="B81" s="69" t="s">
        <v>151</v>
      </c>
      <c r="C81" s="71" t="s">
        <v>133</v>
      </c>
      <c r="D81" s="71">
        <v>2.5</v>
      </c>
      <c r="E81" s="36" t="s">
        <v>136</v>
      </c>
      <c r="F81" s="99">
        <v>36555</v>
      </c>
      <c r="G81" s="97">
        <f t="shared" si="3"/>
        <v>91387.5</v>
      </c>
    </row>
    <row r="82" spans="1:7" ht="12" customHeight="1" x14ac:dyDescent="0.2">
      <c r="B82" s="69" t="s">
        <v>137</v>
      </c>
      <c r="C82" s="71" t="s">
        <v>55</v>
      </c>
      <c r="D82" s="71">
        <v>2.5</v>
      </c>
      <c r="E82" s="36" t="s">
        <v>136</v>
      </c>
      <c r="F82" s="99">
        <v>36684</v>
      </c>
      <c r="G82" s="97">
        <f t="shared" si="3"/>
        <v>91710</v>
      </c>
    </row>
    <row r="83" spans="1:7" ht="12" customHeight="1" x14ac:dyDescent="0.2">
      <c r="B83" s="70" t="s">
        <v>69</v>
      </c>
      <c r="C83" s="71"/>
      <c r="D83" s="71"/>
      <c r="E83" s="36"/>
      <c r="F83" s="98"/>
      <c r="G83" s="98"/>
    </row>
    <row r="84" spans="1:7" ht="24" x14ac:dyDescent="0.2">
      <c r="B84" s="69" t="s">
        <v>152</v>
      </c>
      <c r="C84" s="71" t="s">
        <v>61</v>
      </c>
      <c r="D84" s="71">
        <v>5</v>
      </c>
      <c r="E84" s="36" t="s">
        <v>153</v>
      </c>
      <c r="F84" s="99">
        <v>37723</v>
      </c>
      <c r="G84" s="97">
        <f t="shared" si="3"/>
        <v>188615</v>
      </c>
    </row>
    <row r="85" spans="1:7" ht="24" x14ac:dyDescent="0.2">
      <c r="B85" s="69" t="s">
        <v>70</v>
      </c>
      <c r="C85" s="71" t="s">
        <v>61</v>
      </c>
      <c r="D85" s="71">
        <v>1.5</v>
      </c>
      <c r="E85" s="36" t="s">
        <v>138</v>
      </c>
      <c r="F85" s="99">
        <v>46307</v>
      </c>
      <c r="G85" s="97">
        <f t="shared" si="3"/>
        <v>69460.5</v>
      </c>
    </row>
    <row r="86" spans="1:7" ht="12" customHeight="1" x14ac:dyDescent="0.2">
      <c r="B86" s="70" t="s">
        <v>71</v>
      </c>
      <c r="C86" s="71"/>
      <c r="D86" s="71"/>
      <c r="E86" s="36"/>
      <c r="F86" s="98"/>
      <c r="G86" s="97"/>
    </row>
    <row r="87" spans="1:7" ht="12" customHeight="1" x14ac:dyDescent="0.2">
      <c r="B87" s="69" t="s">
        <v>154</v>
      </c>
      <c r="C87" s="71" t="s">
        <v>155</v>
      </c>
      <c r="D87" s="71">
        <v>1</v>
      </c>
      <c r="E87" s="36" t="s">
        <v>156</v>
      </c>
      <c r="F87" s="99">
        <v>110362</v>
      </c>
      <c r="G87" s="97">
        <f t="shared" si="3"/>
        <v>110362</v>
      </c>
    </row>
    <row r="88" spans="1:7" ht="12" customHeight="1" x14ac:dyDescent="0.2">
      <c r="B88" s="69" t="s">
        <v>72</v>
      </c>
      <c r="C88" s="71" t="s">
        <v>61</v>
      </c>
      <c r="D88" s="71">
        <v>2</v>
      </c>
      <c r="E88" s="36" t="s">
        <v>156</v>
      </c>
      <c r="F88" s="99">
        <v>40618</v>
      </c>
      <c r="G88" s="97">
        <f t="shared" si="3"/>
        <v>81236</v>
      </c>
    </row>
    <row r="89" spans="1:7" ht="12" customHeight="1" x14ac:dyDescent="0.2">
      <c r="B89" s="69" t="s">
        <v>157</v>
      </c>
      <c r="C89" s="71" t="s">
        <v>61</v>
      </c>
      <c r="D89" s="71">
        <v>1.5</v>
      </c>
      <c r="E89" s="36" t="s">
        <v>156</v>
      </c>
      <c r="F89" s="99">
        <v>48122</v>
      </c>
      <c r="G89" s="97">
        <f t="shared" ref="G89" si="4">+D89*F89</f>
        <v>72183</v>
      </c>
    </row>
    <row r="90" spans="1:7" ht="12" customHeight="1" x14ac:dyDescent="0.2">
      <c r="B90" s="69" t="s">
        <v>158</v>
      </c>
      <c r="C90" s="71" t="s">
        <v>61</v>
      </c>
      <c r="D90" s="71">
        <v>0.8</v>
      </c>
      <c r="E90" s="36" t="s">
        <v>156</v>
      </c>
      <c r="F90" s="99">
        <v>52678</v>
      </c>
      <c r="G90" s="97">
        <f t="shared" si="3"/>
        <v>42142.400000000001</v>
      </c>
    </row>
    <row r="91" spans="1:7" x14ac:dyDescent="0.2">
      <c r="B91" s="85" t="s">
        <v>73</v>
      </c>
      <c r="C91" s="81"/>
      <c r="D91" s="81"/>
      <c r="E91" s="80"/>
      <c r="F91" s="81"/>
      <c r="G91" s="84">
        <f>SUM(G65:G90)</f>
        <v>3872866.8</v>
      </c>
    </row>
    <row r="92" spans="1:7" x14ac:dyDescent="0.2">
      <c r="B92" s="34" t="s">
        <v>162</v>
      </c>
    </row>
    <row r="93" spans="1:7" x14ac:dyDescent="0.2">
      <c r="B93" s="29" t="s">
        <v>74</v>
      </c>
    </row>
    <row r="94" spans="1:7" ht="24" x14ac:dyDescent="0.2">
      <c r="B94" s="80" t="s">
        <v>75</v>
      </c>
      <c r="C94" s="81" t="s">
        <v>111</v>
      </c>
      <c r="D94" s="81" t="s">
        <v>112</v>
      </c>
      <c r="E94" s="80" t="s">
        <v>110</v>
      </c>
      <c r="F94" s="81" t="s">
        <v>17</v>
      </c>
      <c r="G94" s="80" t="s">
        <v>18</v>
      </c>
    </row>
    <row r="95" spans="1:7" x14ac:dyDescent="0.2">
      <c r="A95" s="38"/>
      <c r="B95" s="22" t="s">
        <v>76</v>
      </c>
      <c r="C95" s="23" t="s">
        <v>77</v>
      </c>
      <c r="D95" s="30">
        <v>4</v>
      </c>
      <c r="E95" s="23" t="s">
        <v>103</v>
      </c>
      <c r="F95" s="28">
        <v>128640</v>
      </c>
      <c r="G95" s="100">
        <f>+D95*F95</f>
        <v>514560</v>
      </c>
    </row>
    <row r="96" spans="1:7" x14ac:dyDescent="0.2">
      <c r="A96" s="38"/>
      <c r="B96" s="85" t="s">
        <v>78</v>
      </c>
      <c r="C96" s="81"/>
      <c r="D96" s="81"/>
      <c r="E96" s="80"/>
      <c r="F96" s="81"/>
      <c r="G96" s="83">
        <f>SUM(G95)</f>
        <v>514560</v>
      </c>
    </row>
    <row r="97" spans="1:7" x14ac:dyDescent="0.2">
      <c r="A97" s="38"/>
    </row>
    <row r="98" spans="1:7" ht="12.75" x14ac:dyDescent="0.2">
      <c r="A98" s="38"/>
      <c r="B98" s="27" t="s">
        <v>79</v>
      </c>
      <c r="C98" s="31"/>
      <c r="D98" s="31"/>
      <c r="E98" s="31"/>
      <c r="F98" s="31"/>
      <c r="G98" s="126">
        <f>G41+G46+G60+G91+G96</f>
        <v>8103702.7999999998</v>
      </c>
    </row>
    <row r="99" spans="1:7" ht="12.75" x14ac:dyDescent="0.2">
      <c r="A99" s="38"/>
      <c r="B99" s="85" t="s">
        <v>80</v>
      </c>
      <c r="C99" s="81"/>
      <c r="D99" s="81"/>
      <c r="E99" s="80"/>
      <c r="F99" s="81"/>
      <c r="G99" s="127">
        <f>G98*0.05</f>
        <v>405185.14</v>
      </c>
    </row>
    <row r="100" spans="1:7" ht="12.75" x14ac:dyDescent="0.2">
      <c r="A100" s="38"/>
      <c r="B100" s="27" t="s">
        <v>81</v>
      </c>
      <c r="C100" s="31"/>
      <c r="D100" s="31"/>
      <c r="E100" s="31"/>
      <c r="F100" s="31"/>
      <c r="G100" s="128">
        <f>G99+G98</f>
        <v>8508887.9399999995</v>
      </c>
    </row>
    <row r="101" spans="1:7" ht="12.75" x14ac:dyDescent="0.2">
      <c r="A101" s="38"/>
      <c r="B101" s="85" t="s">
        <v>82</v>
      </c>
      <c r="C101" s="81"/>
      <c r="D101" s="81"/>
      <c r="E101" s="80"/>
      <c r="F101" s="81"/>
      <c r="G101" s="127">
        <f>G13</f>
        <v>10800000</v>
      </c>
    </row>
    <row r="102" spans="1:7" ht="12.75" x14ac:dyDescent="0.2">
      <c r="A102" s="38"/>
      <c r="B102" s="27" t="s">
        <v>83</v>
      </c>
      <c r="C102" s="31"/>
      <c r="D102" s="31"/>
      <c r="E102" s="31"/>
      <c r="F102" s="31"/>
      <c r="G102" s="126">
        <f>G101-G100</f>
        <v>2291112.0600000005</v>
      </c>
    </row>
    <row r="103" spans="1:7" x14ac:dyDescent="0.2">
      <c r="B103" s="39" t="s">
        <v>139</v>
      </c>
      <c r="C103" s="40"/>
      <c r="D103" s="40"/>
      <c r="E103" s="40"/>
      <c r="F103" s="40"/>
      <c r="G103" s="9"/>
    </row>
    <row r="104" spans="1:7" ht="12.75" thickBot="1" x14ac:dyDescent="0.25">
      <c r="B104" s="41"/>
      <c r="C104" s="40"/>
      <c r="D104" s="40"/>
      <c r="E104" s="40"/>
      <c r="F104" s="40"/>
      <c r="G104" s="9"/>
    </row>
    <row r="105" spans="1:7" x14ac:dyDescent="0.2">
      <c r="B105" s="73" t="s">
        <v>140</v>
      </c>
      <c r="C105" s="42"/>
      <c r="D105" s="42"/>
      <c r="E105" s="42"/>
      <c r="F105" s="42"/>
      <c r="G105" s="101"/>
    </row>
    <row r="106" spans="1:7" x14ac:dyDescent="0.2">
      <c r="B106" s="74" t="s">
        <v>113</v>
      </c>
      <c r="C106" s="43"/>
      <c r="D106" s="43"/>
      <c r="E106" s="43"/>
      <c r="F106" s="43"/>
      <c r="G106" s="102"/>
    </row>
    <row r="107" spans="1:7" x14ac:dyDescent="0.2">
      <c r="B107" s="74" t="s">
        <v>114</v>
      </c>
      <c r="C107" s="43"/>
      <c r="D107" s="43"/>
      <c r="E107" s="43"/>
      <c r="F107" s="43"/>
      <c r="G107" s="102"/>
    </row>
    <row r="108" spans="1:7" x14ac:dyDescent="0.2">
      <c r="B108" s="74" t="s">
        <v>115</v>
      </c>
      <c r="C108" s="43"/>
      <c r="D108" s="43"/>
      <c r="E108" s="43"/>
      <c r="F108" s="43"/>
      <c r="G108" s="102"/>
    </row>
    <row r="109" spans="1:7" x14ac:dyDescent="0.2">
      <c r="B109" s="74" t="s">
        <v>116</v>
      </c>
      <c r="C109" s="43"/>
      <c r="D109" s="43"/>
      <c r="E109" s="43"/>
      <c r="F109" s="43"/>
      <c r="G109" s="102"/>
    </row>
    <row r="110" spans="1:7" x14ac:dyDescent="0.2">
      <c r="B110" s="74" t="s">
        <v>117</v>
      </c>
      <c r="C110" s="43"/>
      <c r="D110" s="43"/>
      <c r="E110" s="43"/>
      <c r="F110" s="43"/>
      <c r="G110" s="102"/>
    </row>
    <row r="111" spans="1:7" ht="12.75" thickBot="1" x14ac:dyDescent="0.25">
      <c r="B111" s="75" t="s">
        <v>118</v>
      </c>
      <c r="C111" s="44"/>
      <c r="D111" s="44"/>
      <c r="E111" s="44"/>
      <c r="F111" s="44"/>
      <c r="G111" s="103"/>
    </row>
    <row r="112" spans="1:7" x14ac:dyDescent="0.2">
      <c r="B112" s="45"/>
      <c r="C112" s="43"/>
      <c r="D112" s="43"/>
      <c r="E112" s="43"/>
      <c r="F112" s="43"/>
      <c r="G112" s="9"/>
    </row>
    <row r="113" spans="2:7" ht="12.75" thickBot="1" x14ac:dyDescent="0.25">
      <c r="B113" s="133" t="s">
        <v>119</v>
      </c>
      <c r="C113" s="134"/>
      <c r="D113" s="46"/>
      <c r="E113" s="47"/>
      <c r="F113" s="47"/>
      <c r="G113" s="9"/>
    </row>
    <row r="114" spans="2:7" x14ac:dyDescent="0.2">
      <c r="B114" s="48" t="s">
        <v>75</v>
      </c>
      <c r="C114" s="49" t="s">
        <v>120</v>
      </c>
      <c r="D114" s="50" t="s">
        <v>121</v>
      </c>
      <c r="E114" s="47"/>
      <c r="F114" s="47"/>
      <c r="G114" s="9"/>
    </row>
    <row r="115" spans="2:7" x14ac:dyDescent="0.2">
      <c r="B115" s="51" t="s">
        <v>122</v>
      </c>
      <c r="C115" s="52">
        <f>+G41</f>
        <v>3064500</v>
      </c>
      <c r="D115" s="53">
        <f>(C115/C121)</f>
        <v>0.36015282156836115</v>
      </c>
      <c r="E115" s="47"/>
      <c r="F115" s="47"/>
      <c r="G115" s="9"/>
    </row>
    <row r="116" spans="2:7" x14ac:dyDescent="0.2">
      <c r="B116" s="51" t="s">
        <v>123</v>
      </c>
      <c r="C116" s="117">
        <f>+G46</f>
        <v>0</v>
      </c>
      <c r="D116" s="53">
        <f>(C116/C121)</f>
        <v>0</v>
      </c>
      <c r="E116" s="47"/>
      <c r="F116" s="47"/>
      <c r="G116" s="9"/>
    </row>
    <row r="117" spans="2:7" x14ac:dyDescent="0.2">
      <c r="B117" s="51" t="s">
        <v>124</v>
      </c>
      <c r="C117" s="52">
        <f>+G60</f>
        <v>651776</v>
      </c>
      <c r="D117" s="53">
        <f>(C117/C121)</f>
        <v>7.6599433979618256E-2</v>
      </c>
      <c r="E117" s="47"/>
      <c r="F117" s="47"/>
      <c r="G117" s="9"/>
    </row>
    <row r="118" spans="2:7" x14ac:dyDescent="0.2">
      <c r="B118" s="51" t="s">
        <v>52</v>
      </c>
      <c r="C118" s="52">
        <f>+G91</f>
        <v>3872866.8</v>
      </c>
      <c r="D118" s="53">
        <f>(C118/C121)</f>
        <v>0.45515545948064279</v>
      </c>
      <c r="E118" s="47"/>
      <c r="F118" s="47"/>
      <c r="G118" s="9"/>
    </row>
    <row r="119" spans="2:7" x14ac:dyDescent="0.2">
      <c r="B119" s="51" t="s">
        <v>125</v>
      </c>
      <c r="C119" s="54">
        <f>+G96</f>
        <v>514560</v>
      </c>
      <c r="D119" s="53">
        <f>(C119/C121)</f>
        <v>6.0473237352330206E-2</v>
      </c>
      <c r="E119" s="55"/>
      <c r="F119" s="55"/>
      <c r="G119" s="9"/>
    </row>
    <row r="120" spans="2:7" x14ac:dyDescent="0.2">
      <c r="B120" s="51" t="s">
        <v>126</v>
      </c>
      <c r="C120" s="54">
        <f>+G99</f>
        <v>405185.14</v>
      </c>
      <c r="D120" s="53">
        <f>(C120/C121)</f>
        <v>4.7619047619047623E-2</v>
      </c>
      <c r="E120" s="55"/>
      <c r="F120" s="55"/>
      <c r="G120" s="9"/>
    </row>
    <row r="121" spans="2:7" ht="12.75" thickBot="1" x14ac:dyDescent="0.25">
      <c r="B121" s="56" t="s">
        <v>127</v>
      </c>
      <c r="C121" s="57">
        <f>SUM(C115:C120)</f>
        <v>8508887.9399999995</v>
      </c>
      <c r="D121" s="58">
        <f>SUM(D115:D120)</f>
        <v>1</v>
      </c>
      <c r="E121" s="55"/>
      <c r="F121" s="55"/>
      <c r="G121" s="9"/>
    </row>
    <row r="122" spans="2:7" x14ac:dyDescent="0.2">
      <c r="B122" s="41"/>
      <c r="C122" s="40"/>
      <c r="D122" s="40"/>
      <c r="E122" s="40"/>
      <c r="F122" s="40"/>
      <c r="G122" s="9"/>
    </row>
    <row r="123" spans="2:7" x14ac:dyDescent="0.2">
      <c r="B123" s="59"/>
      <c r="C123" s="40"/>
      <c r="D123" s="40"/>
      <c r="E123" s="40"/>
      <c r="F123" s="40"/>
      <c r="G123" s="9"/>
    </row>
    <row r="124" spans="2:7" ht="12.75" thickBot="1" x14ac:dyDescent="0.25">
      <c r="B124" s="60"/>
      <c r="C124" s="61" t="s">
        <v>130</v>
      </c>
      <c r="D124" s="62"/>
      <c r="E124" s="63"/>
      <c r="F124" s="64"/>
      <c r="G124" s="9"/>
    </row>
    <row r="125" spans="2:7" x14ac:dyDescent="0.2">
      <c r="B125" s="65" t="s">
        <v>131</v>
      </c>
      <c r="C125" s="118">
        <v>55000</v>
      </c>
      <c r="D125" s="118">
        <v>60000</v>
      </c>
      <c r="E125" s="119">
        <v>70000</v>
      </c>
      <c r="F125" s="66"/>
      <c r="G125" s="10"/>
    </row>
    <row r="126" spans="2:7" ht="12.75" thickBot="1" x14ac:dyDescent="0.25">
      <c r="B126" s="56" t="s">
        <v>159</v>
      </c>
      <c r="C126" s="57">
        <f>(G100/C125)</f>
        <v>154.70705345454544</v>
      </c>
      <c r="D126" s="57">
        <f>(G100/D125)</f>
        <v>141.81479899999999</v>
      </c>
      <c r="E126" s="67">
        <f>(G100/E125)</f>
        <v>121.55554199999999</v>
      </c>
      <c r="F126" s="66"/>
      <c r="G126" s="10"/>
    </row>
    <row r="127" spans="2:7" x14ac:dyDescent="0.2">
      <c r="B127" s="68" t="s">
        <v>128</v>
      </c>
      <c r="C127" s="43"/>
      <c r="D127" s="43"/>
      <c r="E127" s="43"/>
      <c r="F127" s="43"/>
      <c r="G127" s="43"/>
    </row>
    <row r="128" spans="2:7" x14ac:dyDescent="0.2">
      <c r="B128" s="38"/>
    </row>
    <row r="129" spans="2:2" x14ac:dyDescent="0.2">
      <c r="B129" s="38"/>
    </row>
    <row r="130" spans="2:2" x14ac:dyDescent="0.2">
      <c r="B130" s="38"/>
    </row>
    <row r="131" spans="2:2" x14ac:dyDescent="0.2">
      <c r="B131" s="38"/>
    </row>
    <row r="132" spans="2:2" x14ac:dyDescent="0.2">
      <c r="B132" s="38"/>
    </row>
    <row r="133" spans="2:2" x14ac:dyDescent="0.2">
      <c r="B133" s="38"/>
    </row>
  </sheetData>
  <mergeCells count="8">
    <mergeCell ref="E16:F16"/>
    <mergeCell ref="B18:G18"/>
    <mergeCell ref="B113:C113"/>
    <mergeCell ref="E10:F10"/>
    <mergeCell ref="E11:F11"/>
    <mergeCell ref="E12:F12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88" fitToHeight="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2022-06-17T12:33:16Z</cp:lastPrinted>
  <dcterms:created xsi:type="dcterms:W3CDTF">2018-05-24T21:32:17Z</dcterms:created>
  <dcterms:modified xsi:type="dcterms:W3CDTF">2022-06-17T12:33:18Z</dcterms:modified>
</cp:coreProperties>
</file>