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"/>
    </mc:Choice>
  </mc:AlternateContent>
  <bookViews>
    <workbookView xWindow="-105" yWindow="-105" windowWidth="19425" windowHeight="10305"/>
  </bookViews>
  <sheets>
    <sheet name="CEBOLLA GUARDA" sheetId="1" r:id="rId1"/>
  </sheets>
  <definedNames>
    <definedName name="_xlnm.Print_Area" localSheetId="0">'CEBOLLA GUARDA'!$A$1:$G$132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5" i="1" l="1"/>
  <c r="G98" i="1" l="1"/>
  <c r="G97" i="1"/>
  <c r="G92" i="1"/>
  <c r="G91" i="1"/>
  <c r="G90" i="1"/>
  <c r="G88" i="1"/>
  <c r="G87" i="1"/>
  <c r="G85" i="1"/>
  <c r="G84" i="1"/>
  <c r="G83" i="1"/>
  <c r="G82" i="1"/>
  <c r="G81" i="1"/>
  <c r="G79" i="1"/>
  <c r="G78" i="1"/>
  <c r="G77" i="1"/>
  <c r="G76" i="1"/>
  <c r="G75" i="1"/>
  <c r="G74" i="1"/>
  <c r="G73" i="1"/>
  <c r="G71" i="1"/>
  <c r="G64" i="1"/>
  <c r="G63" i="1"/>
  <c r="G62" i="1"/>
  <c r="G61" i="1"/>
  <c r="G60" i="1"/>
  <c r="G59" i="1"/>
  <c r="G58" i="1"/>
  <c r="G57" i="1"/>
  <c r="G52" i="1"/>
  <c r="G53" i="1" s="1"/>
  <c r="C120" i="1" s="1"/>
  <c r="G47" i="1"/>
  <c r="D46" i="1"/>
  <c r="G46" i="1" s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11" i="1"/>
  <c r="G104" i="1" s="1"/>
  <c r="G66" i="1" l="1"/>
  <c r="C121" i="1" s="1"/>
  <c r="G99" i="1"/>
  <c r="C123" i="1" s="1"/>
  <c r="G93" i="1"/>
  <c r="C122" i="1" s="1"/>
  <c r="G22" i="1"/>
  <c r="G21" i="1"/>
  <c r="G20" i="1"/>
  <c r="G48" i="1" l="1"/>
  <c r="G101" i="1" l="1"/>
  <c r="G102" i="1" s="1"/>
  <c r="C119" i="1"/>
  <c r="G103" i="1" l="1"/>
  <c r="C124" i="1"/>
  <c r="G105" i="1" l="1"/>
  <c r="C130" i="1"/>
  <c r="D130" i="1"/>
  <c r="E130" i="1"/>
  <c r="C125" i="1"/>
  <c r="D123" i="1" l="1"/>
  <c r="D120" i="1"/>
  <c r="D121" i="1"/>
  <c r="D122" i="1"/>
  <c r="D119" i="1"/>
  <c r="D124" i="1"/>
  <c r="D125" i="1" l="1"/>
</calcChain>
</file>

<file path=xl/sharedStrings.xml><?xml version="1.0" encoding="utf-8"?>
<sst xmlns="http://schemas.openxmlformats.org/spreadsheetml/2006/main" count="274" uniqueCount="161">
  <si>
    <t>RUBRO O CULTIVO</t>
  </si>
  <si>
    <t>VARIEDAD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</si>
  <si>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</si>
  <si>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</si>
  <si>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</si>
  <si>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</si>
  <si>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</si>
  <si>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</si>
  <si>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</si>
  <si>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</si>
  <si>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</si>
  <si>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</si>
  <si>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</si>
  <si>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</si>
  <si>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</si>
  <si>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</si>
  <si>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</si>
  <si>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</si>
  <si>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 xml:space="preserve">Septiembre-Octubre </t>
  </si>
  <si>
    <t>Movimiento Insumos Siembra</t>
  </si>
  <si>
    <t>Riegos(11)</t>
  </si>
  <si>
    <t>Octubre-Marzo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</si>
  <si>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</si>
  <si>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</si>
  <si>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</si>
  <si>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</si>
  <si>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</si>
  <si>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</si>
  <si>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</si>
  <si>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</si>
  <si>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</si>
  <si>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</si>
  <si>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</si>
  <si>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</si>
  <si>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</si>
  <si>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</si>
  <si>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</si>
  <si>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</si>
  <si>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</si>
  <si>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</si>
  <si>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</si>
  <si>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</si>
  <si>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</si>
  <si>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</si>
  <si>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</si>
  <si>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</si>
  <si>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</si>
  <si>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</si>
  <si>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</si>
  <si>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</si>
  <si>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</si>
  <si>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</si>
  <si>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</si>
  <si>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</si>
  <si>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</si>
  <si>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</si>
  <si>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</si>
  <si>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</si>
  <si>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</si>
  <si>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</si>
  <si>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</si>
  <si>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</si>
  <si>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</si>
  <si>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</si>
  <si>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</si>
  <si>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</si>
  <si>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Limpias</t>
  </si>
  <si>
    <t xml:space="preserve">Noviembre </t>
  </si>
  <si>
    <t>Valenciana Cobra, Grano de Oro</t>
  </si>
  <si>
    <t>FECHA ESTIMADA PRECIO VENTA</t>
  </si>
  <si>
    <t xml:space="preserve">Marzo - Agosto </t>
  </si>
  <si>
    <t>NIVEL TECNOLOGICO</t>
  </si>
  <si>
    <t>PRECIO ESPERADO ($/kg)</t>
  </si>
  <si>
    <t>REGION</t>
  </si>
  <si>
    <t>Lib. B. O'Higgins</t>
  </si>
  <si>
    <t>AREA</t>
  </si>
  <si>
    <t>SAN VICENTE</t>
  </si>
  <si>
    <t>Mercado local</t>
  </si>
  <si>
    <t>Todas</t>
  </si>
  <si>
    <t>Marzo</t>
  </si>
  <si>
    <t>Lluvias</t>
  </si>
  <si>
    <t>Control de malezas</t>
  </si>
  <si>
    <t>Mayo - Junio</t>
  </si>
  <si>
    <t>Siembra de almaciguera</t>
  </si>
  <si>
    <t>Riego de almaciguera</t>
  </si>
  <si>
    <t>Manejo de almácigos</t>
  </si>
  <si>
    <t>Junio - Septiembre</t>
  </si>
  <si>
    <t>Arranca de almácigo</t>
  </si>
  <si>
    <t>Septiembre - Octubre</t>
  </si>
  <si>
    <t>Riego</t>
  </si>
  <si>
    <t>Agosto - Septiembre</t>
  </si>
  <si>
    <t>Aplicación de fertilizante Base</t>
  </si>
  <si>
    <t>Transplante/Plantación</t>
  </si>
  <si>
    <t>Aplicación de herbicidas</t>
  </si>
  <si>
    <t>Octubre - Noviembre</t>
  </si>
  <si>
    <t>Riegos (2)</t>
  </si>
  <si>
    <t>Octubre</t>
  </si>
  <si>
    <t>Segunda aplicación de fertilizantes</t>
  </si>
  <si>
    <t xml:space="preserve">Octubre - Noviembre </t>
  </si>
  <si>
    <t>Aplicación de Insect./Fungicida (2)</t>
  </si>
  <si>
    <t>Riegos (4)</t>
  </si>
  <si>
    <t>Noviembre</t>
  </si>
  <si>
    <t>Tercera aplicación de fertilizantes</t>
  </si>
  <si>
    <t>Aplicación de Insect/Fungicida (2)</t>
  </si>
  <si>
    <t>Diciembre</t>
  </si>
  <si>
    <t>Cuarta aplicación de fertilizantes</t>
  </si>
  <si>
    <t>Enero</t>
  </si>
  <si>
    <t>Febrero</t>
  </si>
  <si>
    <t>Cosecha</t>
  </si>
  <si>
    <t>Curado</t>
  </si>
  <si>
    <t>Volteadura</t>
  </si>
  <si>
    <t>Acarreo</t>
  </si>
  <si>
    <t>Guarda a bodega</t>
  </si>
  <si>
    <t>Rastraje (2)</t>
  </si>
  <si>
    <t>Aplicación de fertilizantes</t>
  </si>
  <si>
    <t>Vibrocultivador</t>
  </si>
  <si>
    <t>Melgadura</t>
  </si>
  <si>
    <t>Aplicación de herbicida pretransp.</t>
  </si>
  <si>
    <t>Acequiadura</t>
  </si>
  <si>
    <t>SEMILLAS</t>
  </si>
  <si>
    <t>tarro</t>
  </si>
  <si>
    <t>Urea</t>
  </si>
  <si>
    <t>Septiembre - Diciembre</t>
  </si>
  <si>
    <t>Salitre potásico</t>
  </si>
  <si>
    <t>Superfosfato triple</t>
  </si>
  <si>
    <t>Nitrato de potasio</t>
  </si>
  <si>
    <t>Kelpac</t>
  </si>
  <si>
    <t>lt</t>
  </si>
  <si>
    <t>Septiembre</t>
  </si>
  <si>
    <t>Kendal</t>
  </si>
  <si>
    <t>Octubre - Diciembre</t>
  </si>
  <si>
    <t>Fosfimax</t>
  </si>
  <si>
    <t>FUNGICIDAS</t>
  </si>
  <si>
    <t>Phyton 27</t>
  </si>
  <si>
    <t>Switch</t>
  </si>
  <si>
    <t>Bravo 720</t>
  </si>
  <si>
    <t>Amistar Opti</t>
  </si>
  <si>
    <t>Noviembre - Enero</t>
  </si>
  <si>
    <t>Ridomil Gold Mz</t>
  </si>
  <si>
    <t>Herbadox 45 CS</t>
  </si>
  <si>
    <t>Prodigio</t>
  </si>
  <si>
    <t>Septiembre - Enero</t>
  </si>
  <si>
    <t>Flete</t>
  </si>
  <si>
    <t>c/u</t>
  </si>
  <si>
    <t>Abril-Junio</t>
  </si>
  <si>
    <t>Ingreso a la feria</t>
  </si>
  <si>
    <t>RENDIMIENTO (Kg/Há.)</t>
  </si>
  <si>
    <t>ESCENARIOS COSTO UNITARIO  ($/kG)</t>
  </si>
  <si>
    <t>Rendimiento (kG/hà)</t>
  </si>
  <si>
    <t>Costo unitario ($/KG) (*)</t>
  </si>
  <si>
    <t>Medio</t>
  </si>
  <si>
    <t>CEBOLLA GUARDA</t>
  </si>
  <si>
    <t>Febrero-Marzo</t>
  </si>
  <si>
    <t xml:space="preserve"> Septiembre</t>
  </si>
  <si>
    <t>Balazo 90 SP</t>
  </si>
  <si>
    <t>Zero 5 EC</t>
  </si>
  <si>
    <t>Success 48</t>
  </si>
  <si>
    <t>Carga y Maquinaria</t>
  </si>
  <si>
    <t>abr-ago</t>
  </si>
  <si>
    <t>7. Recomendación es referencial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</si>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</sst>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b/>
      <sz val="9"/>
      <color rgb="FF000000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1" fillId="0" borderId="22"/>
    <xf numFmtId="164" fontId="19" fillId="0" borderId="22" applyFont="0" applyFill="0" applyBorder="0" applyAlignment="0" applyProtection="0"/>
    <xf numFmtId="0" fontId="21" fillId="0" borderId="22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/>
    <xf numFmtId="49" fontId="5" fillId="2" borderId="6" xfId="0" applyNumberFormat="1" applyFont="1" applyFill="1" applyBorder="1" applyAlignment="1">
      <alignment wrapText="1"/>
    </xf>
    <xf numFmtId="49" fontId="5" fillId="2" borderId="6" xfId="0" applyNumberFormat="1" applyFont="1" applyFill="1" applyBorder="1" applyAlignment="1">
      <alignment horizontal="right" wrapText="1"/>
    </xf>
    <xf numFmtId="3" fontId="5" fillId="2" borderId="6" xfId="0" applyNumberFormat="1" applyFont="1" applyFill="1" applyBorder="1" applyAlignment="1">
      <alignment horizontal="right" wrapText="1"/>
    </xf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3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wrapText="1"/>
    </xf>
    <xf numFmtId="0" fontId="5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3" fillId="2" borderId="12" xfId="0" applyNumberFormat="1" applyFont="1" applyFill="1" applyBorder="1" applyAlignment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/>
    </xf>
    <xf numFmtId="3" fontId="5" fillId="2" borderId="6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horizontal="center"/>
    </xf>
    <xf numFmtId="165" fontId="5" fillId="2" borderId="6" xfId="0" applyNumberFormat="1" applyFont="1" applyFill="1" applyBorder="1" applyAlignment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2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3" fillId="2" borderId="25" xfId="0" applyFont="1" applyFill="1" applyBorder="1" applyAlignment="1"/>
    <xf numFmtId="3" fontId="3" fillId="2" borderId="25" xfId="0" applyNumberFormat="1" applyFont="1" applyFill="1" applyBorder="1" applyAlignment="1"/>
    <xf numFmtId="49" fontId="2" fillId="5" borderId="26" xfId="0" applyNumberFormat="1" applyFont="1" applyFill="1" applyBorder="1" applyAlignment="1">
      <alignment vertical="center"/>
    </xf>
    <xf numFmtId="0" fontId="2" fillId="5" borderId="27" xfId="0" applyFont="1" applyFill="1" applyBorder="1" applyAlignment="1">
      <alignment vertical="center"/>
    </xf>
    <xf numFmtId="166" fontId="2" fillId="5" borderId="28" xfId="0" applyNumberFormat="1" applyFont="1" applyFill="1" applyBorder="1" applyAlignment="1">
      <alignment vertical="center"/>
    </xf>
    <xf numFmtId="49" fontId="2" fillId="3" borderId="29" xfId="0" applyNumberFormat="1" applyFont="1" applyFill="1" applyBorder="1" applyAlignment="1">
      <alignment vertical="center"/>
    </xf>
    <xf numFmtId="166" fontId="2" fillId="3" borderId="30" xfId="0" applyNumberFormat="1" applyFont="1" applyFill="1" applyBorder="1" applyAlignment="1">
      <alignment vertical="center"/>
    </xf>
    <xf numFmtId="49" fontId="2" fillId="5" borderId="29" xfId="0" applyNumberFormat="1" applyFont="1" applyFill="1" applyBorder="1" applyAlignment="1">
      <alignment vertical="center"/>
    </xf>
    <xf numFmtId="166" fontId="2" fillId="5" borderId="30" xfId="0" applyNumberFormat="1" applyFont="1" applyFill="1" applyBorder="1" applyAlignment="1">
      <alignment vertical="center"/>
    </xf>
    <xf numFmtId="49" fontId="2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2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3" fontId="4" fillId="3" borderId="15" xfId="0" applyNumberFormat="1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wrapText="1"/>
    </xf>
    <xf numFmtId="3" fontId="18" fillId="0" borderId="56" xfId="1" applyNumberFormat="1" applyFont="1" applyFill="1" applyBorder="1" applyAlignment="1">
      <alignment horizontal="right" vertical="center"/>
    </xf>
    <xf numFmtId="0" fontId="18" fillId="0" borderId="57" xfId="1" applyFont="1" applyFill="1" applyBorder="1" applyAlignment="1">
      <alignment wrapText="1"/>
    </xf>
    <xf numFmtId="0" fontId="18" fillId="0" borderId="57" xfId="1" applyFont="1" applyFill="1" applyBorder="1" applyAlignment="1">
      <alignment horizontal="center" wrapText="1"/>
    </xf>
    <xf numFmtId="3" fontId="18" fillId="0" borderId="57" xfId="2" applyNumberFormat="1" applyFont="1" applyFill="1" applyBorder="1" applyAlignment="1">
      <alignment horizontal="center" wrapText="1"/>
    </xf>
    <xf numFmtId="0" fontId="18" fillId="0" borderId="57" xfId="1" applyFont="1" applyFill="1" applyBorder="1" applyAlignment="1">
      <alignment horizontal="center"/>
    </xf>
    <xf numFmtId="0" fontId="20" fillId="0" borderId="57" xfId="1" applyFont="1" applyFill="1" applyBorder="1" applyAlignment="1">
      <alignment wrapText="1"/>
    </xf>
    <xf numFmtId="3" fontId="18" fillId="0" borderId="57" xfId="2" applyNumberFormat="1" applyFont="1" applyFill="1" applyBorder="1" applyAlignment="1">
      <alignment horizontal="right" wrapText="1"/>
    </xf>
    <xf numFmtId="0" fontId="20" fillId="0" borderId="57" xfId="1" applyFont="1" applyFill="1" applyBorder="1"/>
    <xf numFmtId="3" fontId="12" fillId="8" borderId="54" xfId="0" applyNumberFormat="1" applyFont="1" applyFill="1" applyBorder="1" applyAlignment="1">
      <alignment vertical="center"/>
    </xf>
    <xf numFmtId="3" fontId="12" fillId="8" borderId="55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horizontal="center" wrapText="1"/>
    </xf>
    <xf numFmtId="49" fontId="5" fillId="2" borderId="58" xfId="0" applyNumberFormat="1" applyFont="1" applyFill="1" applyBorder="1" applyAlignment="1">
      <alignment wrapText="1"/>
    </xf>
    <xf numFmtId="49" fontId="5" fillId="2" borderId="58" xfId="0" applyNumberFormat="1" applyFont="1" applyFill="1" applyBorder="1" applyAlignment="1">
      <alignment horizontal="center" wrapText="1"/>
    </xf>
    <xf numFmtId="0" fontId="5" fillId="2" borderId="58" xfId="0" applyNumberFormat="1" applyFont="1" applyFill="1" applyBorder="1" applyAlignment="1">
      <alignment horizontal="center" wrapText="1"/>
    </xf>
    <xf numFmtId="49" fontId="5" fillId="2" borderId="58" xfId="0" applyNumberFormat="1" applyFont="1" applyFill="1" applyBorder="1" applyAlignment="1">
      <alignment horizontal="right" wrapText="1"/>
    </xf>
    <xf numFmtId="3" fontId="5" fillId="2" borderId="58" xfId="0" applyNumberFormat="1" applyFont="1" applyFill="1" applyBorder="1" applyAlignment="1">
      <alignment horizontal="right" wrapText="1"/>
    </xf>
    <xf numFmtId="49" fontId="7" fillId="3" borderId="59" xfId="0" applyNumberFormat="1" applyFont="1" applyFill="1" applyBorder="1" applyAlignment="1">
      <alignment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vertical="center"/>
    </xf>
    <xf numFmtId="3" fontId="7" fillId="3" borderId="59" xfId="0" applyNumberFormat="1" applyFont="1" applyFill="1" applyBorder="1" applyAlignment="1">
      <alignment vertical="center"/>
    </xf>
    <xf numFmtId="49" fontId="5" fillId="2" borderId="57" xfId="0" applyNumberFormat="1" applyFont="1" applyFill="1" applyBorder="1" applyAlignment="1">
      <alignment wrapText="1"/>
    </xf>
    <xf numFmtId="49" fontId="5" fillId="2" borderId="57" xfId="0" applyNumberFormat="1" applyFont="1" applyFill="1" applyBorder="1" applyAlignment="1">
      <alignment horizontal="center" wrapText="1"/>
    </xf>
    <xf numFmtId="0" fontId="5" fillId="2" borderId="57" xfId="0" applyNumberFormat="1" applyFont="1" applyFill="1" applyBorder="1" applyAlignment="1">
      <alignment horizontal="center" wrapText="1"/>
    </xf>
    <xf numFmtId="49" fontId="5" fillId="2" borderId="57" xfId="0" applyNumberFormat="1" applyFont="1" applyFill="1" applyBorder="1" applyAlignment="1">
      <alignment horizontal="right" wrapText="1"/>
    </xf>
    <xf numFmtId="3" fontId="5" fillId="2" borderId="57" xfId="0" applyNumberFormat="1" applyFont="1" applyFill="1" applyBorder="1" applyAlignment="1">
      <alignment horizontal="right" wrapText="1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4">
    <cellStyle name="Millares 5" xfId="2"/>
    <cellStyle name="Normal" xfId="0" builtinId="0"/>
    <cellStyle name="Normal 2" xfId="1"/>
    <cellStyle name="Normal 4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131"/>
  <sheetViews>
    <sheetView showGridLines="0" tabSelected="1" zoomScale="124" zoomScaleNormal="124" workbookViewId="0">
      <selection activeCell="C14" sqref="C14"/>
    </sheetView>
  </sheetViews>
  <sheetFormatPr baseColWidth="10" defaultColWidth="10.85546875" defaultRowHeight="11.25" customHeight="1"/>
  <cols>
    <col min="1" max="1" width="11.5703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9.28515625" style="1" customWidth="1"/>
    <col min="9" max="24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3"/>
      <c r="C7" s="4"/>
      <c r="D7" s="2"/>
      <c r="E7" s="4"/>
      <c r="F7" s="4"/>
      <c r="G7" s="4"/>
    </row>
    <row r="8" spans="1:7" ht="12" customHeight="1">
      <c r="A8" s="5"/>
      <c r="B8" s="6" t="s">
        <v>0</v>
      </c>
      <c r="C8" s="9" t="s">
        <v>151</v>
      </c>
      <c r="D8" s="7"/>
      <c r="E8" s="140" t="s">
        <v>146</v>
      </c>
      <c r="F8" s="141"/>
      <c r="G8" s="113">
        <v>75000</v>
      </c>
    </row>
    <row r="9" spans="1:7" ht="25.5">
      <c r="A9" s="5"/>
      <c r="B9" s="112" t="s">
        <v>1</v>
      </c>
      <c r="C9" s="9" t="s">
        <v>68</v>
      </c>
      <c r="D9" s="25"/>
      <c r="E9" s="112" t="s">
        <v>69</v>
      </c>
      <c r="F9" s="10"/>
      <c r="G9" s="10" t="s">
        <v>70</v>
      </c>
    </row>
    <row r="10" spans="1:7" ht="25.5">
      <c r="A10" s="5"/>
      <c r="B10" s="112" t="s">
        <v>71</v>
      </c>
      <c r="C10" s="9" t="s">
        <v>150</v>
      </c>
      <c r="D10" s="25"/>
      <c r="E10" s="112" t="s">
        <v>72</v>
      </c>
      <c r="F10" s="10"/>
      <c r="G10" s="10">
        <v>185</v>
      </c>
    </row>
    <row r="11" spans="1:7" ht="11.25" customHeight="1">
      <c r="A11" s="5"/>
      <c r="B11" s="112" t="s">
        <v>73</v>
      </c>
      <c r="C11" s="9" t="s">
        <v>74</v>
      </c>
      <c r="D11" s="25"/>
      <c r="E11" s="112" t="s">
        <v>2</v>
      </c>
      <c r="F11" s="10"/>
      <c r="G11" s="10">
        <f>G8*G10</f>
        <v>13875000</v>
      </c>
    </row>
    <row r="12" spans="1:7" ht="11.25" customHeight="1">
      <c r="A12" s="5"/>
      <c r="B12" s="112" t="s">
        <v>75</v>
      </c>
      <c r="C12" s="9" t="s">
        <v>76</v>
      </c>
      <c r="D12" s="25"/>
      <c r="E12" s="112" t="s">
        <v>3</v>
      </c>
      <c r="F12" s="10"/>
      <c r="G12" s="10" t="s">
        <v>77</v>
      </c>
    </row>
    <row r="13" spans="1:7" ht="13.5" customHeight="1">
      <c r="A13" s="5"/>
      <c r="B13" s="112" t="s">
        <v>4</v>
      </c>
      <c r="C13" s="9" t="s">
        <v>78</v>
      </c>
      <c r="D13" s="25"/>
      <c r="E13" s="112" t="s">
        <v>5</v>
      </c>
      <c r="F13" s="10"/>
      <c r="G13" s="10" t="s">
        <v>152</v>
      </c>
    </row>
    <row r="14" spans="1:7" ht="25.5" customHeight="1">
      <c r="A14" s="5"/>
      <c r="B14" s="112" t="s">
        <v>6</v>
      </c>
      <c r="C14" s="9" t="s">
        <v>160</v>
      </c>
      <c r="D14" s="25"/>
      <c r="E14" s="112" t="s">
        <v>7</v>
      </c>
      <c r="F14" s="10"/>
      <c r="G14" s="10" t="s">
        <v>80</v>
      </c>
    </row>
    <row r="15" spans="1:7" ht="12" customHeight="1">
      <c r="A15" s="2"/>
      <c r="B15" s="11"/>
      <c r="C15" s="12"/>
      <c r="D15" s="13"/>
      <c r="E15" s="14"/>
      <c r="F15" s="14"/>
      <c r="G15" s="15"/>
    </row>
    <row r="16" spans="1:7" ht="12" customHeight="1">
      <c r="A16" s="16"/>
      <c r="B16" s="142" t="s">
        <v>8</v>
      </c>
      <c r="C16" s="143"/>
      <c r="D16" s="143"/>
      <c r="E16" s="143"/>
      <c r="F16" s="143"/>
      <c r="G16" s="143"/>
    </row>
    <row r="17" spans="1:7" ht="12" customHeight="1">
      <c r="A17" s="2"/>
      <c r="B17" s="17"/>
      <c r="C17" s="18"/>
      <c r="D17" s="18"/>
      <c r="E17" s="18"/>
      <c r="F17" s="19"/>
      <c r="G17" s="19"/>
    </row>
    <row r="18" spans="1:7" ht="12" customHeight="1">
      <c r="A18" s="5"/>
      <c r="B18" s="20" t="s">
        <v>9</v>
      </c>
      <c r="C18" s="21"/>
      <c r="D18" s="22"/>
      <c r="E18" s="22"/>
      <c r="F18" s="22"/>
      <c r="G18" s="22"/>
    </row>
    <row r="19" spans="1:7" ht="24" customHeight="1">
      <c r="A19" s="16"/>
      <c r="B19" s="23" t="s">
        <v>10</v>
      </c>
      <c r="C19" s="23" t="s">
        <v>11</v>
      </c>
      <c r="D19" s="23" t="s">
        <v>12</v>
      </c>
      <c r="E19" s="23" t="s">
        <v>13</v>
      </c>
      <c r="F19" s="23" t="s">
        <v>14</v>
      </c>
      <c r="G19" s="23" t="s">
        <v>15</v>
      </c>
    </row>
    <row r="20" spans="1:7" ht="12.75" customHeight="1">
      <c r="A20" s="16"/>
      <c r="B20" s="8" t="s">
        <v>16</v>
      </c>
      <c r="C20" s="24" t="s">
        <v>17</v>
      </c>
      <c r="D20" s="123">
        <v>1</v>
      </c>
      <c r="E20" s="8" t="s">
        <v>18</v>
      </c>
      <c r="F20" s="10">
        <v>25000</v>
      </c>
      <c r="G20" s="10">
        <f>(D20*F20)</f>
        <v>25000</v>
      </c>
    </row>
    <row r="21" spans="1:7" ht="12" customHeight="1">
      <c r="A21" s="16"/>
      <c r="B21" s="112" t="s">
        <v>19</v>
      </c>
      <c r="C21" s="24" t="s">
        <v>17</v>
      </c>
      <c r="D21" s="123">
        <v>1</v>
      </c>
      <c r="E21" s="112" t="s">
        <v>18</v>
      </c>
      <c r="F21" s="10">
        <v>25000</v>
      </c>
      <c r="G21" s="10">
        <f>(D21*F21)</f>
        <v>25000</v>
      </c>
    </row>
    <row r="22" spans="1:7" ht="12.75" customHeight="1">
      <c r="A22" s="16"/>
      <c r="B22" s="112" t="s">
        <v>20</v>
      </c>
      <c r="C22" s="24" t="s">
        <v>17</v>
      </c>
      <c r="D22" s="123">
        <v>8</v>
      </c>
      <c r="E22" s="112" t="s">
        <v>21</v>
      </c>
      <c r="F22" s="10">
        <v>25000</v>
      </c>
      <c r="G22" s="10">
        <f>(D22*F22)</f>
        <v>200000</v>
      </c>
    </row>
    <row r="23" spans="1:7" ht="12.75" customHeight="1">
      <c r="A23" s="16"/>
      <c r="B23" s="112" t="s">
        <v>81</v>
      </c>
      <c r="C23" s="24" t="s">
        <v>17</v>
      </c>
      <c r="D23" s="123">
        <v>1</v>
      </c>
      <c r="E23" s="112" t="s">
        <v>82</v>
      </c>
      <c r="F23" s="10">
        <v>25000</v>
      </c>
      <c r="G23" s="10">
        <f t="shared" ref="G23:G47" si="0">+D23*F23</f>
        <v>25000</v>
      </c>
    </row>
    <row r="24" spans="1:7" ht="12" customHeight="1">
      <c r="A24" s="2"/>
      <c r="B24" s="112" t="s">
        <v>83</v>
      </c>
      <c r="C24" s="24" t="s">
        <v>17</v>
      </c>
      <c r="D24" s="123">
        <v>2</v>
      </c>
      <c r="E24" s="112" t="s">
        <v>82</v>
      </c>
      <c r="F24" s="10">
        <v>25000</v>
      </c>
      <c r="G24" s="10">
        <f t="shared" si="0"/>
        <v>50000</v>
      </c>
    </row>
    <row r="25" spans="1:7" ht="12" customHeight="1">
      <c r="A25" s="5"/>
      <c r="B25" s="112" t="s">
        <v>84</v>
      </c>
      <c r="C25" s="24" t="s">
        <v>17</v>
      </c>
      <c r="D25" s="123">
        <v>1</v>
      </c>
      <c r="E25" s="112" t="s">
        <v>82</v>
      </c>
      <c r="F25" s="10">
        <v>25000</v>
      </c>
      <c r="G25" s="10">
        <f t="shared" si="0"/>
        <v>25000</v>
      </c>
    </row>
    <row r="26" spans="1:7" ht="15">
      <c r="A26" s="5"/>
      <c r="B26" s="112" t="s">
        <v>85</v>
      </c>
      <c r="C26" s="24" t="s">
        <v>17</v>
      </c>
      <c r="D26" s="123">
        <v>10</v>
      </c>
      <c r="E26" s="112" t="s">
        <v>86</v>
      </c>
      <c r="F26" s="10">
        <v>25000</v>
      </c>
      <c r="G26" s="10">
        <f t="shared" si="0"/>
        <v>250000</v>
      </c>
    </row>
    <row r="27" spans="1:7" ht="12" customHeight="1">
      <c r="A27" s="5"/>
      <c r="B27" s="112" t="s">
        <v>87</v>
      </c>
      <c r="C27" s="24" t="s">
        <v>17</v>
      </c>
      <c r="D27" s="123">
        <v>10</v>
      </c>
      <c r="E27" s="112" t="s">
        <v>88</v>
      </c>
      <c r="F27" s="10">
        <v>25000</v>
      </c>
      <c r="G27" s="10">
        <f t="shared" si="0"/>
        <v>250000</v>
      </c>
    </row>
    <row r="28" spans="1:7" ht="12" customHeight="1">
      <c r="A28" s="5"/>
      <c r="B28" s="112" t="s">
        <v>89</v>
      </c>
      <c r="C28" s="24" t="s">
        <v>17</v>
      </c>
      <c r="D28" s="123">
        <v>1</v>
      </c>
      <c r="E28" s="112" t="s">
        <v>90</v>
      </c>
      <c r="F28" s="10">
        <v>25000</v>
      </c>
      <c r="G28" s="10">
        <f t="shared" si="0"/>
        <v>25000</v>
      </c>
    </row>
    <row r="29" spans="1:7" ht="12" customHeight="1">
      <c r="A29" s="2"/>
      <c r="B29" s="112" t="s">
        <v>91</v>
      </c>
      <c r="C29" s="24" t="s">
        <v>17</v>
      </c>
      <c r="D29" s="123">
        <v>2</v>
      </c>
      <c r="E29" s="112" t="s">
        <v>90</v>
      </c>
      <c r="F29" s="10">
        <v>25000</v>
      </c>
      <c r="G29" s="10">
        <f t="shared" si="0"/>
        <v>50000</v>
      </c>
    </row>
    <row r="30" spans="1:7" ht="12" customHeight="1">
      <c r="A30" s="5"/>
      <c r="B30" s="112" t="s">
        <v>92</v>
      </c>
      <c r="C30" s="24" t="s">
        <v>17</v>
      </c>
      <c r="D30" s="123">
        <v>38</v>
      </c>
      <c r="E30" s="112" t="s">
        <v>88</v>
      </c>
      <c r="F30" s="10">
        <v>25000</v>
      </c>
      <c r="G30" s="10">
        <f t="shared" si="0"/>
        <v>950000</v>
      </c>
    </row>
    <row r="31" spans="1:7" ht="15">
      <c r="A31" s="5"/>
      <c r="B31" s="112" t="s">
        <v>93</v>
      </c>
      <c r="C31" s="24" t="s">
        <v>17</v>
      </c>
      <c r="D31" s="123">
        <v>2</v>
      </c>
      <c r="E31" s="112" t="s">
        <v>94</v>
      </c>
      <c r="F31" s="10">
        <v>25000</v>
      </c>
      <c r="G31" s="10">
        <f t="shared" si="0"/>
        <v>50000</v>
      </c>
    </row>
    <row r="32" spans="1:7" ht="12.75" customHeight="1">
      <c r="A32" s="16"/>
      <c r="B32" s="112" t="s">
        <v>95</v>
      </c>
      <c r="C32" s="24" t="s">
        <v>17</v>
      </c>
      <c r="D32" s="123">
        <v>2</v>
      </c>
      <c r="E32" s="112" t="s">
        <v>96</v>
      </c>
      <c r="F32" s="10">
        <v>25000</v>
      </c>
      <c r="G32" s="10">
        <f t="shared" si="0"/>
        <v>50000</v>
      </c>
    </row>
    <row r="33" spans="1:7" ht="12.75" customHeight="1">
      <c r="A33" s="16"/>
      <c r="B33" s="112" t="s">
        <v>97</v>
      </c>
      <c r="C33" s="24" t="s">
        <v>17</v>
      </c>
      <c r="D33" s="123">
        <v>2</v>
      </c>
      <c r="E33" s="112" t="s">
        <v>98</v>
      </c>
      <c r="F33" s="10">
        <v>25000</v>
      </c>
      <c r="G33" s="10">
        <f t="shared" si="0"/>
        <v>50000</v>
      </c>
    </row>
    <row r="34" spans="1:7" ht="12.75" customHeight="1">
      <c r="A34" s="16"/>
      <c r="B34" s="112" t="s">
        <v>99</v>
      </c>
      <c r="C34" s="24" t="s">
        <v>17</v>
      </c>
      <c r="D34" s="123">
        <v>2</v>
      </c>
      <c r="E34" s="112" t="s">
        <v>98</v>
      </c>
      <c r="F34" s="10">
        <v>25000</v>
      </c>
      <c r="G34" s="10">
        <f t="shared" si="0"/>
        <v>50000</v>
      </c>
    </row>
    <row r="35" spans="1:7" ht="12.75" customHeight="1">
      <c r="A35" s="16"/>
      <c r="B35" s="112" t="s">
        <v>100</v>
      </c>
      <c r="C35" s="24" t="s">
        <v>17</v>
      </c>
      <c r="D35" s="123">
        <v>4</v>
      </c>
      <c r="E35" s="112" t="s">
        <v>101</v>
      </c>
      <c r="F35" s="10">
        <v>25000</v>
      </c>
      <c r="G35" s="10">
        <f t="shared" si="0"/>
        <v>100000</v>
      </c>
    </row>
    <row r="36" spans="1:7" ht="12.75" customHeight="1">
      <c r="A36" s="16"/>
      <c r="B36" s="112" t="s">
        <v>102</v>
      </c>
      <c r="C36" s="24" t="s">
        <v>17</v>
      </c>
      <c r="D36" s="123">
        <v>2.5</v>
      </c>
      <c r="E36" s="112" t="s">
        <v>101</v>
      </c>
      <c r="F36" s="10">
        <v>25000</v>
      </c>
      <c r="G36" s="10">
        <f t="shared" si="0"/>
        <v>62500</v>
      </c>
    </row>
    <row r="37" spans="1:7" ht="12.75" customHeight="1">
      <c r="A37" s="16"/>
      <c r="B37" s="112" t="s">
        <v>103</v>
      </c>
      <c r="C37" s="24" t="s">
        <v>17</v>
      </c>
      <c r="D37" s="123">
        <v>2</v>
      </c>
      <c r="E37" s="112" t="s">
        <v>104</v>
      </c>
      <c r="F37" s="10">
        <v>25000</v>
      </c>
      <c r="G37" s="10">
        <f t="shared" si="0"/>
        <v>50000</v>
      </c>
    </row>
    <row r="38" spans="1:7" ht="15">
      <c r="A38" s="16"/>
      <c r="B38" s="112" t="s">
        <v>100</v>
      </c>
      <c r="C38" s="24" t="s">
        <v>17</v>
      </c>
      <c r="D38" s="123">
        <v>4</v>
      </c>
      <c r="E38" s="112" t="s">
        <v>104</v>
      </c>
      <c r="F38" s="10">
        <v>25000</v>
      </c>
      <c r="G38" s="10">
        <f t="shared" si="0"/>
        <v>100000</v>
      </c>
    </row>
    <row r="39" spans="1:7" ht="25.5">
      <c r="A39" s="16"/>
      <c r="B39" s="112" t="s">
        <v>105</v>
      </c>
      <c r="C39" s="24" t="s">
        <v>17</v>
      </c>
      <c r="D39" s="123">
        <v>2.5</v>
      </c>
      <c r="E39" s="112" t="s">
        <v>104</v>
      </c>
      <c r="F39" s="10">
        <v>25000</v>
      </c>
      <c r="G39" s="10">
        <f t="shared" si="0"/>
        <v>62500</v>
      </c>
    </row>
    <row r="40" spans="1:7" ht="15">
      <c r="A40" s="16"/>
      <c r="B40" s="112" t="s">
        <v>100</v>
      </c>
      <c r="C40" s="24" t="s">
        <v>17</v>
      </c>
      <c r="D40" s="123">
        <v>4</v>
      </c>
      <c r="E40" s="112" t="s">
        <v>106</v>
      </c>
      <c r="F40" s="10">
        <v>25000</v>
      </c>
      <c r="G40" s="10">
        <f t="shared" si="0"/>
        <v>100000</v>
      </c>
    </row>
    <row r="41" spans="1:7" ht="12.75" customHeight="1">
      <c r="A41" s="16"/>
      <c r="B41" s="112" t="s">
        <v>103</v>
      </c>
      <c r="C41" s="24" t="s">
        <v>17</v>
      </c>
      <c r="D41" s="123">
        <v>2</v>
      </c>
      <c r="E41" s="112" t="s">
        <v>106</v>
      </c>
      <c r="F41" s="10">
        <v>25000</v>
      </c>
      <c r="G41" s="10">
        <f t="shared" si="0"/>
        <v>50000</v>
      </c>
    </row>
    <row r="42" spans="1:7" ht="12.75" customHeight="1">
      <c r="A42" s="16"/>
      <c r="B42" s="112" t="s">
        <v>100</v>
      </c>
      <c r="C42" s="24" t="s">
        <v>17</v>
      </c>
      <c r="D42" s="123">
        <v>4</v>
      </c>
      <c r="E42" s="112" t="s">
        <v>107</v>
      </c>
      <c r="F42" s="10">
        <v>25000</v>
      </c>
      <c r="G42" s="10">
        <f t="shared" si="0"/>
        <v>100000</v>
      </c>
    </row>
    <row r="43" spans="1:7" ht="12.75" customHeight="1">
      <c r="A43" s="16"/>
      <c r="B43" s="112" t="s">
        <v>108</v>
      </c>
      <c r="C43" s="24" t="s">
        <v>17</v>
      </c>
      <c r="D43" s="123">
        <v>20</v>
      </c>
      <c r="E43" s="112" t="s">
        <v>79</v>
      </c>
      <c r="F43" s="10">
        <v>25000</v>
      </c>
      <c r="G43" s="10">
        <f t="shared" si="0"/>
        <v>500000</v>
      </c>
    </row>
    <row r="44" spans="1:7" ht="15">
      <c r="A44" s="16"/>
      <c r="B44" s="112" t="s">
        <v>109</v>
      </c>
      <c r="C44" s="24" t="s">
        <v>17</v>
      </c>
      <c r="D44" s="123">
        <v>10</v>
      </c>
      <c r="E44" s="112" t="s">
        <v>79</v>
      </c>
      <c r="F44" s="10">
        <v>25000</v>
      </c>
      <c r="G44" s="10">
        <f t="shared" si="0"/>
        <v>250000</v>
      </c>
    </row>
    <row r="45" spans="1:7" ht="12.75" customHeight="1">
      <c r="A45" s="16"/>
      <c r="B45" s="112" t="s">
        <v>110</v>
      </c>
      <c r="C45" s="24" t="s">
        <v>17</v>
      </c>
      <c r="D45" s="123">
        <v>8</v>
      </c>
      <c r="E45" s="112" t="s">
        <v>79</v>
      </c>
      <c r="F45" s="10">
        <v>25000</v>
      </c>
      <c r="G45" s="10">
        <f t="shared" si="0"/>
        <v>200000</v>
      </c>
    </row>
    <row r="46" spans="1:7" ht="12.75" customHeight="1">
      <c r="A46" s="5"/>
      <c r="B46" s="112" t="s">
        <v>111</v>
      </c>
      <c r="C46" s="24" t="s">
        <v>17</v>
      </c>
      <c r="D46" s="123">
        <f>2.5</f>
        <v>2.5</v>
      </c>
      <c r="E46" s="112" t="s">
        <v>79</v>
      </c>
      <c r="F46" s="10">
        <v>25000</v>
      </c>
      <c r="G46" s="10">
        <f t="shared" si="0"/>
        <v>62500</v>
      </c>
    </row>
    <row r="47" spans="1:7" ht="12" customHeight="1">
      <c r="A47" s="2"/>
      <c r="B47" s="112" t="s">
        <v>112</v>
      </c>
      <c r="C47" s="24" t="s">
        <v>17</v>
      </c>
      <c r="D47" s="123">
        <v>16</v>
      </c>
      <c r="E47" s="112" t="s">
        <v>79</v>
      </c>
      <c r="F47" s="10">
        <v>25000</v>
      </c>
      <c r="G47" s="10">
        <f t="shared" si="0"/>
        <v>400000</v>
      </c>
    </row>
    <row r="48" spans="1:7" ht="12" customHeight="1">
      <c r="A48" s="5"/>
      <c r="B48" s="26" t="s">
        <v>22</v>
      </c>
      <c r="C48" s="27"/>
      <c r="D48" s="27"/>
      <c r="E48" s="27"/>
      <c r="F48" s="28"/>
      <c r="G48" s="29">
        <f>SUM(G20:G47)</f>
        <v>4112500</v>
      </c>
    </row>
    <row r="49" spans="1:7" ht="24" customHeight="1">
      <c r="A49" s="5"/>
      <c r="B49" s="17"/>
      <c r="C49" s="19"/>
      <c r="D49" s="19"/>
      <c r="E49" s="19"/>
      <c r="F49" s="30"/>
      <c r="G49" s="30"/>
    </row>
    <row r="50" spans="1:7" ht="12.75" customHeight="1">
      <c r="A50" s="16"/>
      <c r="B50" s="31" t="s">
        <v>23</v>
      </c>
      <c r="C50" s="32"/>
      <c r="D50" s="33"/>
      <c r="E50" s="33"/>
      <c r="F50" s="34"/>
      <c r="G50" s="34"/>
    </row>
    <row r="51" spans="1:7" ht="21.95" customHeight="1">
      <c r="A51" s="16"/>
      <c r="B51" s="35" t="s">
        <v>10</v>
      </c>
      <c r="C51" s="36" t="s">
        <v>11</v>
      </c>
      <c r="D51" s="36" t="s">
        <v>12</v>
      </c>
      <c r="E51" s="35" t="s">
        <v>13</v>
      </c>
      <c r="F51" s="36" t="s">
        <v>14</v>
      </c>
      <c r="G51" s="35" t="s">
        <v>15</v>
      </c>
    </row>
    <row r="52" spans="1:7" ht="12.75" customHeight="1">
      <c r="A52" s="16"/>
      <c r="B52" s="112" t="s">
        <v>66</v>
      </c>
      <c r="C52" s="24" t="s">
        <v>65</v>
      </c>
      <c r="D52" s="25">
        <v>1</v>
      </c>
      <c r="E52" s="9" t="s">
        <v>67</v>
      </c>
      <c r="F52" s="10">
        <v>40000</v>
      </c>
      <c r="G52" s="10">
        <f t="shared" ref="G52" si="1">+D52*F52</f>
        <v>40000</v>
      </c>
    </row>
    <row r="53" spans="1:7" ht="12.75" customHeight="1">
      <c r="A53" s="16"/>
      <c r="B53" s="37" t="s">
        <v>24</v>
      </c>
      <c r="C53" s="38"/>
      <c r="D53" s="38"/>
      <c r="E53" s="38"/>
      <c r="F53" s="39"/>
      <c r="G53" s="111">
        <f>SUM(G52)</f>
        <v>40000</v>
      </c>
    </row>
    <row r="54" spans="1:7" ht="12.75" customHeight="1">
      <c r="A54" s="16"/>
      <c r="B54" s="40"/>
      <c r="C54" s="41"/>
      <c r="D54" s="41"/>
      <c r="E54" s="41"/>
      <c r="F54" s="42"/>
      <c r="G54" s="42"/>
    </row>
    <row r="55" spans="1:7" ht="12.75" customHeight="1">
      <c r="A55" s="16"/>
      <c r="B55" s="31" t="s">
        <v>25</v>
      </c>
      <c r="C55" s="32"/>
      <c r="D55" s="33"/>
      <c r="E55" s="33"/>
      <c r="F55" s="34"/>
      <c r="G55" s="34"/>
    </row>
    <row r="56" spans="1:7" ht="23.1" customHeight="1">
      <c r="A56" s="16"/>
      <c r="B56" s="43" t="s">
        <v>10</v>
      </c>
      <c r="C56" s="43" t="s">
        <v>11</v>
      </c>
      <c r="D56" s="43" t="s">
        <v>12</v>
      </c>
      <c r="E56" s="43" t="s">
        <v>13</v>
      </c>
      <c r="F56" s="44" t="s">
        <v>14</v>
      </c>
      <c r="G56" s="43" t="s">
        <v>15</v>
      </c>
    </row>
    <row r="57" spans="1:7" ht="12.75" customHeight="1">
      <c r="A57" s="16"/>
      <c r="B57" s="112" t="s">
        <v>27</v>
      </c>
      <c r="C57" s="24" t="s">
        <v>26</v>
      </c>
      <c r="D57" s="123">
        <v>0.7</v>
      </c>
      <c r="E57" s="9" t="s">
        <v>90</v>
      </c>
      <c r="F57" s="10">
        <v>125000</v>
      </c>
      <c r="G57" s="10">
        <f t="shared" ref="G57:G65" si="2">+D57*F57</f>
        <v>87500</v>
      </c>
    </row>
    <row r="58" spans="1:7" ht="12.75" customHeight="1">
      <c r="A58" s="16"/>
      <c r="B58" s="112" t="s">
        <v>113</v>
      </c>
      <c r="C58" s="24" t="s">
        <v>26</v>
      </c>
      <c r="D58" s="123">
        <v>0.6</v>
      </c>
      <c r="E58" s="9" t="s">
        <v>90</v>
      </c>
      <c r="F58" s="10">
        <v>125000</v>
      </c>
      <c r="G58" s="10">
        <f t="shared" si="2"/>
        <v>75000</v>
      </c>
    </row>
    <row r="59" spans="1:7" ht="13.5" customHeight="1">
      <c r="A59" s="5"/>
      <c r="B59" s="112" t="s">
        <v>114</v>
      </c>
      <c r="C59" s="24" t="s">
        <v>26</v>
      </c>
      <c r="D59" s="123">
        <v>0.4</v>
      </c>
      <c r="E59" s="9" t="s">
        <v>128</v>
      </c>
      <c r="F59" s="10">
        <v>65000</v>
      </c>
      <c r="G59" s="10">
        <f t="shared" si="2"/>
        <v>26000</v>
      </c>
    </row>
    <row r="60" spans="1:7" ht="12" customHeight="1">
      <c r="A60" s="2"/>
      <c r="B60" s="112" t="s">
        <v>115</v>
      </c>
      <c r="C60" s="24" t="s">
        <v>26</v>
      </c>
      <c r="D60" s="123">
        <v>0.5</v>
      </c>
      <c r="E60" s="9" t="s">
        <v>128</v>
      </c>
      <c r="F60" s="10">
        <v>125000</v>
      </c>
      <c r="G60" s="10">
        <f t="shared" si="2"/>
        <v>62500</v>
      </c>
    </row>
    <row r="61" spans="1:7" ht="12" customHeight="1">
      <c r="A61" s="5"/>
      <c r="B61" s="112" t="s">
        <v>116</v>
      </c>
      <c r="C61" s="24" t="s">
        <v>26</v>
      </c>
      <c r="D61" s="123">
        <v>0.61539999999999995</v>
      </c>
      <c r="E61" s="9" t="s">
        <v>153</v>
      </c>
      <c r="F61" s="10">
        <v>65000</v>
      </c>
      <c r="G61" s="10">
        <f t="shared" si="2"/>
        <v>40001</v>
      </c>
    </row>
    <row r="62" spans="1:7" ht="24" customHeight="1">
      <c r="A62" s="5"/>
      <c r="B62" s="112" t="s">
        <v>117</v>
      </c>
      <c r="C62" s="24" t="s">
        <v>26</v>
      </c>
      <c r="D62" s="123">
        <v>0.3</v>
      </c>
      <c r="E62" s="9" t="s">
        <v>128</v>
      </c>
      <c r="F62" s="10">
        <v>65000</v>
      </c>
      <c r="G62" s="10">
        <f t="shared" si="2"/>
        <v>19500</v>
      </c>
    </row>
    <row r="63" spans="1:7" ht="12.75" customHeight="1">
      <c r="A63" s="16"/>
      <c r="B63" s="112" t="s">
        <v>118</v>
      </c>
      <c r="C63" s="24" t="s">
        <v>26</v>
      </c>
      <c r="D63" s="123">
        <v>0.25</v>
      </c>
      <c r="E63" s="9" t="s">
        <v>128</v>
      </c>
      <c r="F63" s="10">
        <v>80000</v>
      </c>
      <c r="G63" s="10">
        <f t="shared" si="2"/>
        <v>20000</v>
      </c>
    </row>
    <row r="64" spans="1:7" ht="13.5" customHeight="1">
      <c r="A64" s="5"/>
      <c r="B64" s="124" t="s">
        <v>111</v>
      </c>
      <c r="C64" s="125" t="s">
        <v>26</v>
      </c>
      <c r="D64" s="126">
        <v>2</v>
      </c>
      <c r="E64" s="127" t="s">
        <v>152</v>
      </c>
      <c r="F64" s="128">
        <v>25000</v>
      </c>
      <c r="G64" s="128">
        <f t="shared" si="2"/>
        <v>50000</v>
      </c>
    </row>
    <row r="65" spans="1:7" ht="13.5" customHeight="1">
      <c r="A65" s="69"/>
      <c r="B65" s="133" t="s">
        <v>157</v>
      </c>
      <c r="C65" s="134" t="s">
        <v>26</v>
      </c>
      <c r="D65" s="135">
        <v>140</v>
      </c>
      <c r="E65" s="136" t="s">
        <v>158</v>
      </c>
      <c r="F65" s="137">
        <v>500</v>
      </c>
      <c r="G65" s="137">
        <f t="shared" si="2"/>
        <v>70000</v>
      </c>
    </row>
    <row r="66" spans="1:7" ht="12" customHeight="1">
      <c r="A66" s="69"/>
      <c r="B66" s="129" t="s">
        <v>28</v>
      </c>
      <c r="C66" s="130"/>
      <c r="D66" s="130"/>
      <c r="E66" s="130"/>
      <c r="F66" s="131"/>
      <c r="G66" s="132">
        <f>SUM(G57:G65)</f>
        <v>450501</v>
      </c>
    </row>
    <row r="67" spans="1:7" ht="12" customHeight="1">
      <c r="A67" s="69"/>
      <c r="B67" s="40"/>
      <c r="C67" s="41"/>
      <c r="D67" s="41"/>
      <c r="E67" s="41"/>
      <c r="F67" s="42"/>
      <c r="G67" s="42"/>
    </row>
    <row r="68" spans="1:7" ht="12.75" customHeight="1">
      <c r="A68" s="69"/>
      <c r="B68" s="31" t="s">
        <v>29</v>
      </c>
      <c r="C68" s="32"/>
      <c r="D68" s="33"/>
      <c r="E68" s="33"/>
      <c r="F68" s="34"/>
      <c r="G68" s="34"/>
    </row>
    <row r="69" spans="1:7" ht="12" customHeight="1">
      <c r="A69" s="69"/>
      <c r="B69" s="44" t="s">
        <v>30</v>
      </c>
      <c r="C69" s="44" t="s">
        <v>31</v>
      </c>
      <c r="D69" s="44" t="s">
        <v>32</v>
      </c>
      <c r="E69" s="44" t="s">
        <v>13</v>
      </c>
      <c r="F69" s="44" t="s">
        <v>14</v>
      </c>
      <c r="G69" s="44" t="s">
        <v>15</v>
      </c>
    </row>
    <row r="70" spans="1:7" ht="12" customHeight="1">
      <c r="A70" s="69"/>
      <c r="B70" s="118" t="s">
        <v>119</v>
      </c>
      <c r="C70" s="114"/>
      <c r="D70" s="114"/>
      <c r="E70" s="115"/>
      <c r="F70" s="116"/>
      <c r="G70" s="119"/>
    </row>
    <row r="71" spans="1:7" ht="12" customHeight="1">
      <c r="A71" s="69"/>
      <c r="B71" s="112" t="s">
        <v>33</v>
      </c>
      <c r="C71" s="24" t="s">
        <v>120</v>
      </c>
      <c r="D71" s="25">
        <v>6</v>
      </c>
      <c r="E71" s="9" t="s">
        <v>82</v>
      </c>
      <c r="F71" s="10">
        <v>110000</v>
      </c>
      <c r="G71" s="10">
        <f>+D71*F71</f>
        <v>660000</v>
      </c>
    </row>
    <row r="72" spans="1:7" ht="12" customHeight="1">
      <c r="A72" s="69"/>
      <c r="B72" s="120" t="s">
        <v>34</v>
      </c>
      <c r="C72" s="117"/>
      <c r="D72" s="117"/>
      <c r="E72" s="117"/>
      <c r="F72" s="116"/>
      <c r="G72" s="116"/>
    </row>
    <row r="73" spans="1:7" ht="12" customHeight="1">
      <c r="A73" s="69"/>
      <c r="B73" s="112" t="s">
        <v>121</v>
      </c>
      <c r="C73" s="24" t="s">
        <v>35</v>
      </c>
      <c r="D73" s="25">
        <v>400</v>
      </c>
      <c r="E73" s="9" t="s">
        <v>122</v>
      </c>
      <c r="F73" s="10">
        <v>1200</v>
      </c>
      <c r="G73" s="10">
        <f t="shared" ref="G73:G79" si="3">+D73*F73</f>
        <v>480000</v>
      </c>
    </row>
    <row r="74" spans="1:7" ht="12" customHeight="1">
      <c r="A74" s="69"/>
      <c r="B74" s="112" t="s">
        <v>123</v>
      </c>
      <c r="C74" s="24" t="s">
        <v>35</v>
      </c>
      <c r="D74" s="25">
        <v>600</v>
      </c>
      <c r="E74" s="9" t="s">
        <v>122</v>
      </c>
      <c r="F74" s="10">
        <v>1920</v>
      </c>
      <c r="G74" s="10">
        <f t="shared" si="3"/>
        <v>1152000</v>
      </c>
    </row>
    <row r="75" spans="1:7" ht="12.75" customHeight="1">
      <c r="A75" s="69"/>
      <c r="B75" s="112" t="s">
        <v>124</v>
      </c>
      <c r="C75" s="24" t="s">
        <v>35</v>
      </c>
      <c r="D75" s="25">
        <v>300</v>
      </c>
      <c r="E75" s="9" t="s">
        <v>90</v>
      </c>
      <c r="F75" s="10">
        <v>1000</v>
      </c>
      <c r="G75" s="10">
        <f t="shared" si="3"/>
        <v>300000</v>
      </c>
    </row>
    <row r="76" spans="1:7" ht="12.75" customHeight="1">
      <c r="A76" s="69"/>
      <c r="B76" s="112" t="s">
        <v>125</v>
      </c>
      <c r="C76" s="24" t="s">
        <v>35</v>
      </c>
      <c r="D76" s="25">
        <v>200</v>
      </c>
      <c r="E76" s="9" t="s">
        <v>122</v>
      </c>
      <c r="F76" s="10">
        <v>1920</v>
      </c>
      <c r="G76" s="10">
        <f t="shared" si="3"/>
        <v>384000</v>
      </c>
    </row>
    <row r="77" spans="1:7" ht="15" customHeight="1">
      <c r="A77" s="69"/>
      <c r="B77" s="112" t="s">
        <v>126</v>
      </c>
      <c r="C77" s="24" t="s">
        <v>127</v>
      </c>
      <c r="D77" s="25">
        <v>1</v>
      </c>
      <c r="E77" s="9" t="s">
        <v>128</v>
      </c>
      <c r="F77" s="10">
        <v>17656</v>
      </c>
      <c r="G77" s="10">
        <f t="shared" si="3"/>
        <v>17656</v>
      </c>
    </row>
    <row r="78" spans="1:7" ht="12" customHeight="1">
      <c r="A78" s="69"/>
      <c r="B78" s="112" t="s">
        <v>129</v>
      </c>
      <c r="C78" s="24" t="s">
        <v>127</v>
      </c>
      <c r="D78" s="25">
        <v>5</v>
      </c>
      <c r="E78" s="9" t="s">
        <v>130</v>
      </c>
      <c r="F78" s="10">
        <v>22000</v>
      </c>
      <c r="G78" s="10">
        <f t="shared" si="3"/>
        <v>110000</v>
      </c>
    </row>
    <row r="79" spans="1:7" ht="12" customHeight="1">
      <c r="A79" s="69"/>
      <c r="B79" s="112" t="s">
        <v>131</v>
      </c>
      <c r="C79" s="24" t="s">
        <v>127</v>
      </c>
      <c r="D79" s="25">
        <v>5</v>
      </c>
      <c r="E79" s="9" t="s">
        <v>130</v>
      </c>
      <c r="F79" s="10">
        <v>13328</v>
      </c>
      <c r="G79" s="10">
        <f t="shared" si="3"/>
        <v>66640</v>
      </c>
    </row>
    <row r="80" spans="1:7" ht="12" customHeight="1">
      <c r="A80" s="69"/>
      <c r="B80" s="120" t="s">
        <v>132</v>
      </c>
      <c r="C80" s="117"/>
      <c r="D80" s="117"/>
      <c r="E80" s="117"/>
      <c r="F80" s="116"/>
      <c r="G80" s="116"/>
    </row>
    <row r="81" spans="1:7" ht="12" customHeight="1">
      <c r="A81" s="69"/>
      <c r="B81" s="112" t="s">
        <v>133</v>
      </c>
      <c r="C81" s="24" t="s">
        <v>127</v>
      </c>
      <c r="D81" s="25">
        <v>0.2</v>
      </c>
      <c r="E81" s="9" t="s">
        <v>86</v>
      </c>
      <c r="F81" s="10">
        <v>80920</v>
      </c>
      <c r="G81" s="10">
        <f>+D81*F81</f>
        <v>16184</v>
      </c>
    </row>
    <row r="82" spans="1:7" ht="12" customHeight="1">
      <c r="A82" s="69"/>
      <c r="B82" s="112" t="s">
        <v>134</v>
      </c>
      <c r="C82" s="24" t="s">
        <v>35</v>
      </c>
      <c r="D82" s="25">
        <v>0.2</v>
      </c>
      <c r="E82" s="9" t="s">
        <v>86</v>
      </c>
      <c r="F82" s="10">
        <v>204000</v>
      </c>
      <c r="G82" s="10">
        <f>+D82*F82</f>
        <v>40800</v>
      </c>
    </row>
    <row r="83" spans="1:7" ht="12" customHeight="1">
      <c r="A83" s="69"/>
      <c r="B83" s="112" t="s">
        <v>135</v>
      </c>
      <c r="C83" s="24" t="s">
        <v>127</v>
      </c>
      <c r="D83" s="25">
        <v>2</v>
      </c>
      <c r="E83" s="9" t="s">
        <v>96</v>
      </c>
      <c r="F83" s="10">
        <v>15000</v>
      </c>
      <c r="G83" s="10">
        <f>+D83*F83</f>
        <v>30000</v>
      </c>
    </row>
    <row r="84" spans="1:7" ht="12" customHeight="1">
      <c r="A84" s="69"/>
      <c r="B84" s="112" t="s">
        <v>136</v>
      </c>
      <c r="C84" s="24" t="s">
        <v>127</v>
      </c>
      <c r="D84" s="25">
        <v>4</v>
      </c>
      <c r="E84" s="9" t="s">
        <v>137</v>
      </c>
      <c r="F84" s="10">
        <v>45000</v>
      </c>
      <c r="G84" s="10">
        <f>+D84*F84</f>
        <v>180000</v>
      </c>
    </row>
    <row r="85" spans="1:7" ht="12.75" customHeight="1">
      <c r="A85" s="69"/>
      <c r="B85" s="112" t="s">
        <v>138</v>
      </c>
      <c r="C85" s="24" t="s">
        <v>35</v>
      </c>
      <c r="D85" s="25">
        <v>2.5</v>
      </c>
      <c r="E85" s="9" t="s">
        <v>137</v>
      </c>
      <c r="F85" s="10">
        <v>35000</v>
      </c>
      <c r="G85" s="10">
        <f>+D85*F85</f>
        <v>87500</v>
      </c>
    </row>
    <row r="86" spans="1:7" ht="12" customHeight="1">
      <c r="A86" s="69"/>
      <c r="B86" s="120" t="s">
        <v>36</v>
      </c>
      <c r="C86" s="117"/>
      <c r="D86" s="117"/>
      <c r="E86" s="117"/>
      <c r="F86" s="116"/>
      <c r="G86" s="116"/>
    </row>
    <row r="87" spans="1:7" ht="12.75" customHeight="1">
      <c r="A87" s="69"/>
      <c r="B87" s="112" t="s">
        <v>139</v>
      </c>
      <c r="C87" s="24" t="s">
        <v>127</v>
      </c>
      <c r="D87" s="25">
        <v>5</v>
      </c>
      <c r="E87" s="9" t="s">
        <v>90</v>
      </c>
      <c r="F87" s="10">
        <v>45000</v>
      </c>
      <c r="G87" s="10">
        <f>+D87*F87</f>
        <v>225000</v>
      </c>
    </row>
    <row r="88" spans="1:7" ht="12" customHeight="1">
      <c r="A88" s="59"/>
      <c r="B88" s="112" t="s">
        <v>140</v>
      </c>
      <c r="C88" s="24" t="s">
        <v>127</v>
      </c>
      <c r="D88" s="25">
        <v>1.5</v>
      </c>
      <c r="E88" s="9" t="s">
        <v>94</v>
      </c>
      <c r="F88" s="10">
        <v>70000</v>
      </c>
      <c r="G88" s="10">
        <f>+D88*F88</f>
        <v>105000</v>
      </c>
    </row>
    <row r="89" spans="1:7" ht="12" customHeight="1">
      <c r="A89" s="69"/>
      <c r="B89" s="120" t="s">
        <v>37</v>
      </c>
      <c r="C89" s="117"/>
      <c r="D89" s="117"/>
      <c r="E89" s="117"/>
      <c r="F89" s="116"/>
      <c r="G89" s="116"/>
    </row>
    <row r="90" spans="1:7" ht="12.75" customHeight="1">
      <c r="A90" s="69"/>
      <c r="B90" s="112" t="s">
        <v>154</v>
      </c>
      <c r="C90" s="24" t="s">
        <v>35</v>
      </c>
      <c r="D90" s="25">
        <v>0.3</v>
      </c>
      <c r="E90" s="9" t="s">
        <v>141</v>
      </c>
      <c r="F90" s="10">
        <v>45000</v>
      </c>
      <c r="G90" s="10">
        <f>+D90*F90</f>
        <v>13500</v>
      </c>
    </row>
    <row r="91" spans="1:7" ht="15">
      <c r="A91" s="69"/>
      <c r="B91" s="112" t="s">
        <v>155</v>
      </c>
      <c r="C91" s="24" t="s">
        <v>127</v>
      </c>
      <c r="D91" s="25">
        <v>2</v>
      </c>
      <c r="E91" s="9" t="s">
        <v>141</v>
      </c>
      <c r="F91" s="10">
        <v>36000</v>
      </c>
      <c r="G91" s="10">
        <f>+D91*F91</f>
        <v>72000</v>
      </c>
    </row>
    <row r="92" spans="1:7" ht="15">
      <c r="B92" s="112" t="s">
        <v>156</v>
      </c>
      <c r="C92" s="24" t="s">
        <v>127</v>
      </c>
      <c r="D92" s="25">
        <v>0.30000000000000004</v>
      </c>
      <c r="E92" s="9" t="s">
        <v>141</v>
      </c>
      <c r="F92" s="10">
        <v>450000</v>
      </c>
      <c r="G92" s="10">
        <f>+D92*F92</f>
        <v>135000.00000000003</v>
      </c>
    </row>
    <row r="93" spans="1:7" ht="11.25" customHeight="1">
      <c r="B93" s="47" t="s">
        <v>38</v>
      </c>
      <c r="C93" s="48"/>
      <c r="D93" s="48"/>
      <c r="E93" s="48"/>
      <c r="F93" s="49"/>
      <c r="G93" s="50">
        <f>SUM(G70:G92)</f>
        <v>4075280</v>
      </c>
    </row>
    <row r="94" spans="1:7" ht="11.25" customHeight="1">
      <c r="B94" s="40"/>
      <c r="C94" s="41"/>
      <c r="D94" s="41"/>
      <c r="E94" s="51"/>
      <c r="F94" s="42"/>
      <c r="G94" s="42"/>
    </row>
    <row r="95" spans="1:7" ht="11.25" customHeight="1">
      <c r="B95" s="31" t="s">
        <v>39</v>
      </c>
      <c r="C95" s="32"/>
      <c r="D95" s="33"/>
      <c r="E95" s="33"/>
      <c r="F95" s="34"/>
      <c r="G95" s="34"/>
    </row>
    <row r="96" spans="1:7" ht="11.25" customHeight="1">
      <c r="B96" s="43" t="s">
        <v>40</v>
      </c>
      <c r="C96" s="44" t="s">
        <v>31</v>
      </c>
      <c r="D96" s="44" t="s">
        <v>32</v>
      </c>
      <c r="E96" s="43" t="s">
        <v>13</v>
      </c>
      <c r="F96" s="44" t="s">
        <v>14</v>
      </c>
      <c r="G96" s="43" t="s">
        <v>15</v>
      </c>
    </row>
    <row r="97" spans="2:7" ht="11.25" customHeight="1">
      <c r="B97" s="112" t="s">
        <v>142</v>
      </c>
      <c r="C97" s="45" t="s">
        <v>143</v>
      </c>
      <c r="D97" s="46">
        <v>5</v>
      </c>
      <c r="E97" s="24" t="s">
        <v>144</v>
      </c>
      <c r="F97" s="52">
        <v>200000</v>
      </c>
      <c r="G97" s="46">
        <f>+F97*D97</f>
        <v>1000000</v>
      </c>
    </row>
    <row r="98" spans="2:7" ht="11.25" customHeight="1">
      <c r="B98" s="112" t="s">
        <v>145</v>
      </c>
      <c r="C98" s="45" t="s">
        <v>143</v>
      </c>
      <c r="D98" s="46">
        <v>5</v>
      </c>
      <c r="E98" s="24" t="s">
        <v>144</v>
      </c>
      <c r="F98" s="52">
        <v>77000</v>
      </c>
      <c r="G98" s="46">
        <f>+F98*D98</f>
        <v>385000</v>
      </c>
    </row>
    <row r="99" spans="2:7" ht="11.25" customHeight="1">
      <c r="B99" s="53" t="s">
        <v>41</v>
      </c>
      <c r="C99" s="54"/>
      <c r="D99" s="54"/>
      <c r="E99" s="54"/>
      <c r="F99" s="55"/>
      <c r="G99" s="56">
        <f>SUM(G97:G98)</f>
        <v>1385000</v>
      </c>
    </row>
    <row r="100" spans="2:7" ht="11.25" customHeight="1">
      <c r="B100" s="72"/>
      <c r="C100" s="72"/>
      <c r="D100" s="72"/>
      <c r="E100" s="72"/>
      <c r="F100" s="73"/>
      <c r="G100" s="73"/>
    </row>
    <row r="101" spans="2:7" ht="11.25" customHeight="1">
      <c r="B101" s="74" t="s">
        <v>42</v>
      </c>
      <c r="C101" s="75"/>
      <c r="D101" s="75"/>
      <c r="E101" s="75"/>
      <c r="F101" s="75"/>
      <c r="G101" s="76">
        <f>G48+G53+G66+G93+G99</f>
        <v>10063281</v>
      </c>
    </row>
    <row r="102" spans="2:7" ht="11.25" customHeight="1">
      <c r="B102" s="77" t="s">
        <v>43</v>
      </c>
      <c r="C102" s="58"/>
      <c r="D102" s="58"/>
      <c r="E102" s="58"/>
      <c r="F102" s="58"/>
      <c r="G102" s="78">
        <f>G101*0.05</f>
        <v>503164.05000000005</v>
      </c>
    </row>
    <row r="103" spans="2:7" ht="11.25" customHeight="1">
      <c r="B103" s="79" t="s">
        <v>44</v>
      </c>
      <c r="C103" s="57"/>
      <c r="D103" s="57"/>
      <c r="E103" s="57"/>
      <c r="F103" s="57"/>
      <c r="G103" s="80">
        <f>G102+G101</f>
        <v>10566445.050000001</v>
      </c>
    </row>
    <row r="104" spans="2:7" ht="11.25" customHeight="1">
      <c r="B104" s="77" t="s">
        <v>45</v>
      </c>
      <c r="C104" s="58"/>
      <c r="D104" s="58"/>
      <c r="E104" s="58"/>
      <c r="F104" s="58"/>
      <c r="G104" s="78">
        <f>G11</f>
        <v>13875000</v>
      </c>
    </row>
    <row r="105" spans="2:7" ht="11.25" customHeight="1">
      <c r="B105" s="81" t="s">
        <v>46</v>
      </c>
      <c r="C105" s="82"/>
      <c r="D105" s="82"/>
      <c r="E105" s="82"/>
      <c r="F105" s="82"/>
      <c r="G105" s="83">
        <f>G104-G103</f>
        <v>3308554.9499999993</v>
      </c>
    </row>
    <row r="106" spans="2:7" ht="11.25" customHeight="1">
      <c r="B106" s="70" t="s">
        <v>47</v>
      </c>
      <c r="C106" s="71"/>
      <c r="D106" s="71"/>
      <c r="E106" s="71"/>
      <c r="F106" s="71"/>
      <c r="G106" s="66"/>
    </row>
    <row r="107" spans="2:7" ht="11.25" customHeight="1" thickBot="1">
      <c r="B107" s="84"/>
      <c r="C107" s="71"/>
      <c r="D107" s="71"/>
      <c r="E107" s="71"/>
      <c r="F107" s="71"/>
      <c r="G107" s="66"/>
    </row>
    <row r="108" spans="2:7" ht="11.25" customHeight="1">
      <c r="B108" s="96" t="s">
        <v>48</v>
      </c>
      <c r="C108" s="97"/>
      <c r="D108" s="97"/>
      <c r="E108" s="97"/>
      <c r="F108" s="98"/>
      <c r="G108" s="66"/>
    </row>
    <row r="109" spans="2:7" ht="11.25" customHeight="1">
      <c r="B109" s="99" t="s">
        <v>49</v>
      </c>
      <c r="C109" s="68"/>
      <c r="D109" s="68"/>
      <c r="E109" s="68"/>
      <c r="F109" s="100"/>
      <c r="G109" s="66"/>
    </row>
    <row r="110" spans="2:7" ht="11.25" customHeight="1">
      <c r="B110" s="99" t="s">
        <v>50</v>
      </c>
      <c r="C110" s="68"/>
      <c r="D110" s="68"/>
      <c r="E110" s="68"/>
      <c r="F110" s="100"/>
      <c r="G110" s="66"/>
    </row>
    <row r="111" spans="2:7" ht="11.25" customHeight="1">
      <c r="B111" s="99" t="s">
        <v>51</v>
      </c>
      <c r="C111" s="68"/>
      <c r="D111" s="68"/>
      <c r="E111" s="68"/>
      <c r="F111" s="100"/>
      <c r="G111" s="66"/>
    </row>
    <row r="112" spans="2:7" ht="11.25" customHeight="1">
      <c r="B112" s="99" t="s">
        <v>52</v>
      </c>
      <c r="C112" s="68"/>
      <c r="D112" s="68"/>
      <c r="E112" s="68"/>
      <c r="F112" s="100"/>
      <c r="G112" s="66"/>
    </row>
    <row r="113" spans="2:7" ht="11.25" customHeight="1">
      <c r="B113" s="99" t="s">
        <v>53</v>
      </c>
      <c r="C113" s="68"/>
      <c r="D113" s="68"/>
      <c r="E113" s="68"/>
      <c r="F113" s="100"/>
      <c r="G113" s="66"/>
    </row>
    <row r="114" spans="2:7" ht="11.25" customHeight="1">
      <c r="B114" s="99" t="s">
        <v>54</v>
      </c>
      <c r="C114" s="68"/>
      <c r="D114" s="68"/>
      <c r="E114" s="68"/>
      <c r="F114" s="100"/>
      <c r="G114" s="66"/>
    </row>
    <row r="115" spans="2:7" ht="11.25" customHeight="1" thickBot="1">
      <c r="B115" s="101" t="s">
        <v>159</v>
      </c>
      <c r="C115" s="102"/>
      <c r="D115" s="102"/>
      <c r="E115" s="102"/>
      <c r="F115" s="103"/>
      <c r="G115" s="66"/>
    </row>
    <row r="116" spans="2:7" ht="11.25" customHeight="1">
      <c r="B116" s="94"/>
      <c r="C116" s="68"/>
      <c r="D116" s="68"/>
      <c r="E116" s="68"/>
      <c r="F116" s="68"/>
      <c r="G116" s="66"/>
    </row>
    <row r="117" spans="2:7" ht="11.25" customHeight="1" thickBot="1">
      <c r="B117" s="138" t="s">
        <v>55</v>
      </c>
      <c r="C117" s="139"/>
      <c r="D117" s="93"/>
      <c r="E117" s="60"/>
      <c r="F117" s="60"/>
      <c r="G117" s="66"/>
    </row>
    <row r="118" spans="2:7" ht="11.25" customHeight="1">
      <c r="B118" s="86" t="s">
        <v>40</v>
      </c>
      <c r="C118" s="61" t="s">
        <v>56</v>
      </c>
      <c r="D118" s="87" t="s">
        <v>57</v>
      </c>
      <c r="E118" s="60"/>
      <c r="F118" s="60"/>
      <c r="G118" s="66"/>
    </row>
    <row r="119" spans="2:7" ht="11.25" customHeight="1">
      <c r="B119" s="88" t="s">
        <v>58</v>
      </c>
      <c r="C119" s="62">
        <f>G48</f>
        <v>4112500</v>
      </c>
      <c r="D119" s="89">
        <f t="shared" ref="D119:D124" si="4">(C119/$C$125)</f>
        <v>0.3892037464388271</v>
      </c>
      <c r="E119" s="60"/>
      <c r="F119" s="60"/>
      <c r="G119" s="66"/>
    </row>
    <row r="120" spans="2:7" ht="11.25" customHeight="1">
      <c r="B120" s="88" t="s">
        <v>59</v>
      </c>
      <c r="C120" s="62">
        <f>G53</f>
        <v>40000</v>
      </c>
      <c r="D120" s="89">
        <f t="shared" si="4"/>
        <v>3.7855683544202028E-3</v>
      </c>
      <c r="E120" s="60"/>
      <c r="F120" s="60"/>
      <c r="G120" s="66"/>
    </row>
    <row r="121" spans="2:7" ht="11.25" customHeight="1">
      <c r="B121" s="88" t="s">
        <v>60</v>
      </c>
      <c r="C121" s="62">
        <f>G66</f>
        <v>450501</v>
      </c>
      <c r="D121" s="89">
        <f t="shared" si="4"/>
        <v>4.2635058230866392E-2</v>
      </c>
      <c r="E121" s="60"/>
      <c r="F121" s="60"/>
      <c r="G121" s="66"/>
    </row>
    <row r="122" spans="2:7" ht="11.25" customHeight="1">
      <c r="B122" s="88" t="s">
        <v>30</v>
      </c>
      <c r="C122" s="62">
        <f>G93</f>
        <v>4075280</v>
      </c>
      <c r="D122" s="89">
        <f t="shared" si="4"/>
        <v>0.38568127508503908</v>
      </c>
      <c r="E122" s="60"/>
      <c r="F122" s="60"/>
      <c r="G122" s="66"/>
    </row>
    <row r="123" spans="2:7" ht="11.25" customHeight="1">
      <c r="B123" s="88" t="s">
        <v>61</v>
      </c>
      <c r="C123" s="63">
        <f>G99</f>
        <v>1385000</v>
      </c>
      <c r="D123" s="89">
        <f t="shared" si="4"/>
        <v>0.13107530427179953</v>
      </c>
      <c r="E123" s="65"/>
      <c r="F123" s="65"/>
      <c r="G123" s="66"/>
    </row>
    <row r="124" spans="2:7" ht="11.25" customHeight="1">
      <c r="B124" s="88" t="s">
        <v>62</v>
      </c>
      <c r="C124" s="63">
        <f>G102</f>
        <v>503164.05000000005</v>
      </c>
      <c r="D124" s="89">
        <f t="shared" si="4"/>
        <v>4.7619047619047623E-2</v>
      </c>
      <c r="E124" s="65"/>
      <c r="F124" s="65"/>
      <c r="G124" s="66"/>
    </row>
    <row r="125" spans="2:7" ht="11.25" customHeight="1" thickBot="1">
      <c r="B125" s="90" t="s">
        <v>63</v>
      </c>
      <c r="C125" s="91">
        <f>SUM(C119:C124)</f>
        <v>10566445.050000001</v>
      </c>
      <c r="D125" s="92">
        <f>SUM(D119:D124)</f>
        <v>1</v>
      </c>
      <c r="E125" s="65"/>
      <c r="F125" s="65"/>
      <c r="G125" s="66"/>
    </row>
    <row r="126" spans="2:7" ht="11.25" customHeight="1">
      <c r="B126" s="84"/>
      <c r="C126" s="71"/>
      <c r="D126" s="71"/>
      <c r="E126" s="71"/>
      <c r="F126" s="71"/>
      <c r="G126" s="66"/>
    </row>
    <row r="127" spans="2:7" ht="11.25" customHeight="1">
      <c r="B127" s="85"/>
      <c r="C127" s="71"/>
      <c r="D127" s="71"/>
      <c r="E127" s="71"/>
      <c r="F127" s="71"/>
      <c r="G127" s="66"/>
    </row>
    <row r="128" spans="2:7" ht="11.25" customHeight="1" thickBot="1">
      <c r="B128" s="105"/>
      <c r="C128" s="106" t="s">
        <v>147</v>
      </c>
      <c r="D128" s="107"/>
      <c r="E128" s="108"/>
      <c r="F128" s="64"/>
      <c r="G128" s="66"/>
    </row>
    <row r="129" spans="2:7" ht="11.25" customHeight="1">
      <c r="B129" s="109" t="s">
        <v>148</v>
      </c>
      <c r="C129" s="121">
        <v>65000</v>
      </c>
      <c r="D129" s="121">
        <v>75000</v>
      </c>
      <c r="E129" s="122">
        <v>85000</v>
      </c>
      <c r="F129" s="104"/>
      <c r="G129" s="67"/>
    </row>
    <row r="130" spans="2:7" ht="11.25" customHeight="1" thickBot="1">
      <c r="B130" s="90" t="s">
        <v>149</v>
      </c>
      <c r="C130" s="91">
        <f>(G103/C129)</f>
        <v>162.56069307692309</v>
      </c>
      <c r="D130" s="91">
        <f>(G103/D129)</f>
        <v>140.88593400000002</v>
      </c>
      <c r="E130" s="110">
        <f>(G103/E129)</f>
        <v>124.31111823529413</v>
      </c>
      <c r="F130" s="104"/>
      <c r="G130" s="67"/>
    </row>
    <row r="131" spans="2:7" ht="11.25" customHeight="1">
      <c r="B131" s="95" t="s">
        <v>64</v>
      </c>
      <c r="C131" s="68"/>
      <c r="D131" s="68"/>
      <c r="E131" s="68"/>
      <c r="F131" s="68"/>
      <c r="G131" s="68"/>
    </row>
  </sheetData>
  <mergeCells count="3">
    <mergeCell ref="B117:C117"/>
    <mergeCell ref="E8:F8"/>
    <mergeCell ref="B16:G16"/>
  </mergeCells>
  <pageMargins left="0.74803149606299213" right="0.74803149606299213" top="0.98425196850393704" bottom="0.98425196850393704" header="0" footer="0"/>
  <pageSetup paperSize="14" scale="94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CEBOLLA GUARDA</vt:lpstr>
      <vt:lpstr>'CEBOLLA GUARDA'!Área_de_impresión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2022-06-17T11:44:22Z</cp:lastPrinted>
  <dcterms:created xsi:type="dcterms:W3CDTF">2020-11-27T12:49:26Z</dcterms:created>
  <dcterms:modified xsi:type="dcterms:W3CDTF">2022-06-22T15:57:05Z</dcterms:modified>
</cp:coreProperties>
</file>