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msalinasa_indap_cl/Documents/FINANCIERO 2020-2021 (1)/Fichas/2022/Valparaíso 2022/Actualizadas al 22.06.2022/San Felipe/"/>
    </mc:Choice>
  </mc:AlternateContent>
  <bookViews>
    <workbookView xWindow="0" yWindow="0" windowWidth="23040" windowHeight="8616" activeTab="1"/>
  </bookViews>
  <sheets>
    <sheet name="CEBOLLA DE GUARDA" sheetId="1" r:id="rId1"/>
    <sheet name="Al 22.06.2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2" l="1"/>
  <c r="F58" i="2"/>
  <c r="F59" i="2"/>
  <c r="F61" i="2"/>
  <c r="G62" i="2"/>
  <c r="F63" i="2"/>
  <c r="G63" i="2" s="1"/>
  <c r="F64" i="2"/>
  <c r="F65" i="2"/>
  <c r="F66" i="2"/>
  <c r="F68" i="2"/>
  <c r="F69" i="2"/>
  <c r="F70" i="2"/>
  <c r="G70" i="2" s="1"/>
  <c r="F71" i="2"/>
  <c r="G71" i="2" s="1"/>
  <c r="F73" i="2"/>
  <c r="F74" i="2"/>
  <c r="F75" i="2"/>
  <c r="F76" i="2"/>
  <c r="F78" i="2"/>
  <c r="G78" i="2" s="1"/>
  <c r="F55" i="2"/>
  <c r="G55" i="2" s="1"/>
  <c r="F44" i="2"/>
  <c r="F45" i="2"/>
  <c r="F46" i="2"/>
  <c r="F47" i="2"/>
  <c r="F48" i="2"/>
  <c r="F49" i="2"/>
  <c r="F50" i="2"/>
  <c r="G50" i="2" s="1"/>
  <c r="F43" i="2"/>
  <c r="D113" i="2"/>
  <c r="G83" i="2"/>
  <c r="G84" i="2" s="1"/>
  <c r="C107" i="2" s="1"/>
  <c r="G77" i="2"/>
  <c r="G76" i="2"/>
  <c r="G75" i="2"/>
  <c r="G74" i="2"/>
  <c r="G73" i="2"/>
  <c r="G72" i="2"/>
  <c r="G69" i="2"/>
  <c r="G68" i="2"/>
  <c r="G67" i="2"/>
  <c r="G66" i="2"/>
  <c r="G65" i="2"/>
  <c r="G64" i="2"/>
  <c r="G61" i="2"/>
  <c r="G60" i="2"/>
  <c r="G59" i="2"/>
  <c r="G58" i="2"/>
  <c r="G57" i="2"/>
  <c r="G56" i="2"/>
  <c r="G49" i="2"/>
  <c r="G48" i="2"/>
  <c r="G47" i="2"/>
  <c r="G46" i="2"/>
  <c r="G45" i="2"/>
  <c r="G44" i="2"/>
  <c r="G43" i="2"/>
  <c r="G39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34" i="2" s="1"/>
  <c r="G12" i="2"/>
  <c r="G89" i="2" s="1"/>
  <c r="G79" i="2" l="1"/>
  <c r="C106" i="2" s="1"/>
  <c r="G51" i="2"/>
  <c r="C105" i="2" s="1"/>
  <c r="C103" i="2"/>
  <c r="G33" i="1"/>
  <c r="G86" i="2" l="1"/>
  <c r="G87" i="2" s="1"/>
  <c r="G88" i="2" s="1"/>
  <c r="G78" i="1"/>
  <c r="G77" i="1"/>
  <c r="G76" i="1"/>
  <c r="G75" i="1"/>
  <c r="G74" i="1"/>
  <c r="F73" i="1"/>
  <c r="G73" i="1" s="1"/>
  <c r="G72" i="1"/>
  <c r="G71" i="1"/>
  <c r="G70" i="1"/>
  <c r="G69" i="1"/>
  <c r="G68" i="1"/>
  <c r="G67" i="1"/>
  <c r="F66" i="1"/>
  <c r="G66" i="1" s="1"/>
  <c r="G65" i="1"/>
  <c r="G64" i="1"/>
  <c r="G63" i="1"/>
  <c r="G62" i="1"/>
  <c r="G61" i="1"/>
  <c r="G60" i="1"/>
  <c r="G59" i="1"/>
  <c r="G58" i="1"/>
  <c r="F57" i="1"/>
  <c r="G57" i="1" s="1"/>
  <c r="G56" i="1"/>
  <c r="G55" i="1"/>
  <c r="C108" i="2" l="1"/>
  <c r="C109" i="2" s="1"/>
  <c r="D105" i="2" s="1"/>
  <c r="C114" i="2"/>
  <c r="E114" i="2"/>
  <c r="D114" i="2"/>
  <c r="G90" i="2"/>
  <c r="G79" i="1"/>
  <c r="D106" i="2" l="1"/>
  <c r="D107" i="2"/>
  <c r="D108" i="2"/>
  <c r="D103" i="2"/>
  <c r="L11" i="1"/>
  <c r="D109" i="2" l="1"/>
  <c r="L83" i="1"/>
  <c r="L44" i="1"/>
  <c r="L45" i="1"/>
  <c r="L46" i="1"/>
  <c r="L47" i="1"/>
  <c r="L48" i="1"/>
  <c r="L49" i="1"/>
  <c r="L50" i="1"/>
  <c r="L43" i="1"/>
  <c r="G83" i="1" l="1"/>
  <c r="G22" i="1"/>
  <c r="G23" i="1"/>
  <c r="G24" i="1"/>
  <c r="G25" i="1"/>
  <c r="G26" i="1"/>
  <c r="G27" i="1"/>
  <c r="G28" i="1"/>
  <c r="G29" i="1"/>
  <c r="G30" i="1"/>
  <c r="G31" i="1"/>
  <c r="G32" i="1"/>
  <c r="G21" i="1"/>
  <c r="G34" i="1" l="1"/>
  <c r="G12" i="1"/>
  <c r="D113" i="1" l="1"/>
  <c r="G44" i="1"/>
  <c r="G45" i="1"/>
  <c r="G46" i="1"/>
  <c r="G47" i="1"/>
  <c r="G48" i="1"/>
  <c r="G49" i="1"/>
  <c r="G50" i="1"/>
  <c r="G43" i="1"/>
  <c r="C103" i="1"/>
  <c r="G39" i="1" l="1"/>
  <c r="G84" i="1"/>
  <c r="C107" i="1" s="1"/>
  <c r="G89" i="1"/>
  <c r="C106" i="1" l="1"/>
  <c r="G51" i="1"/>
  <c r="C105" i="1" s="1"/>
  <c r="G86" i="1" l="1"/>
  <c r="G87" i="1" s="1"/>
  <c r="G88" i="1" l="1"/>
  <c r="D114" i="1" s="1"/>
  <c r="C108" i="1"/>
  <c r="C109" i="1" s="1"/>
  <c r="D106" i="1" s="1"/>
  <c r="C114" i="1" l="1"/>
  <c r="E114" i="1"/>
  <c r="G90" i="1"/>
  <c r="D108" i="1"/>
  <c r="D105" i="1"/>
  <c r="D107" i="1"/>
  <c r="D103" i="1"/>
  <c r="D109" i="1" l="1"/>
</calcChain>
</file>

<file path=xl/sharedStrings.xml><?xml version="1.0" encoding="utf-8"?>
<sst xmlns="http://schemas.openxmlformats.org/spreadsheetml/2006/main" count="461" uniqueCount="145">
  <si>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</si>
  <si>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</si>
  <si>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</si>
  <si>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</si>
  <si>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</si>
  <si>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</si>
  <si>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</si>
  <si>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</si>
  <si>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</si>
  <si>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</si>
  <si>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</si>
  <si>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</si>
  <si>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</si>
  <si>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</si>
  <si>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</si>
  <si>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</si>
  <si>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</si>
  <si>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</si>
  <si>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</si>
  <si>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</si>
  <si>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</si>
  <si>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</si>
  <si>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</si>
  <si>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</si>
  <si>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</si>
  <si>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</si>
  <si>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</si>
  <si>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</si>
  <si>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</si>
  <si>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</si>
  <si>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</si>
  <si>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</si>
  <si>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</si>
  <si>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</si>
  <si>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</si>
  <si>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</si>
  <si>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</si>
  <si>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</si>
  <si>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</si>
  <si>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</si>
  <si>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</si>
  <si>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</si>
  <si>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</si>
  <si>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</si>
  <si>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</si>
  <si>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</si>
  <si>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</si>
  <si>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</si>
  <si>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</si>
  <si>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</si>
  <si>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</si>
  <si>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</si>
  <si>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</si>
  <si>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</si>
  <si>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</si>
  <si>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</si>
  <si>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</si>
  <si>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</si>
  <si>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</si>
  <si>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</si>
  <si>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CEBOLLA GUARDA</t>
  </si>
  <si>
    <t>COBRA O GRANO DE ORO</t>
  </si>
  <si>
    <t>MEDIO</t>
  </si>
  <si>
    <t>MERCADO INTERNO</t>
  </si>
  <si>
    <t>Mar-Abr</t>
  </si>
  <si>
    <t xml:space="preserve"> </t>
  </si>
  <si>
    <t>RENDIMIENTO (Kg/Há.)</t>
  </si>
  <si>
    <t>PRECIO ESPERADO ($/kg)</t>
  </si>
  <si>
    <t>Paleo acequia</t>
  </si>
  <si>
    <t>Ago-Sep</t>
  </si>
  <si>
    <t>Riego pre-transplante/siembra</t>
  </si>
  <si>
    <t>Transplante/siembra</t>
  </si>
  <si>
    <t>Riegos (4)</t>
  </si>
  <si>
    <t>Dic- Ene</t>
  </si>
  <si>
    <t>Aplicación fertilizante</t>
  </si>
  <si>
    <t>Limpia manual</t>
  </si>
  <si>
    <t>Aplicación pesticidas</t>
  </si>
  <si>
    <t>Oct-Nov</t>
  </si>
  <si>
    <t>Aplicación pesticidas (2)</t>
  </si>
  <si>
    <t>Dic-Feb</t>
  </si>
  <si>
    <t>Riegos (3)</t>
  </si>
  <si>
    <t>Ene-Mar</t>
  </si>
  <si>
    <t>Sept</t>
  </si>
  <si>
    <t>Oct</t>
  </si>
  <si>
    <t>Nov</t>
  </si>
  <si>
    <t>Octu</t>
  </si>
  <si>
    <t>Acarreo interno   insumos</t>
  </si>
  <si>
    <t>Acarreo interno productos</t>
  </si>
  <si>
    <t>Rastraje</t>
  </si>
  <si>
    <t xml:space="preserve">Aplicación Pesticidas </t>
  </si>
  <si>
    <t>Melgadura y Fertilzante</t>
  </si>
  <si>
    <t>Sep-Oct</t>
  </si>
  <si>
    <t>Acequiadura</t>
  </si>
  <si>
    <t>May- Nov</t>
  </si>
  <si>
    <t>Sep-Dic</t>
  </si>
  <si>
    <t>Lt</t>
  </si>
  <si>
    <t>ESCENARIOS COSTO UNITARIO  ($/</t>
  </si>
  <si>
    <t>Transporte</t>
  </si>
  <si>
    <t>Kg</t>
  </si>
  <si>
    <t>Dic</t>
  </si>
  <si>
    <t>FUNGICIDAS</t>
  </si>
  <si>
    <t xml:space="preserve">  </t>
  </si>
  <si>
    <t xml:space="preserve">Tasa </t>
  </si>
  <si>
    <t xml:space="preserve">Precio Original </t>
  </si>
  <si>
    <t xml:space="preserve">Ajuste </t>
  </si>
  <si>
    <t>Apróx</t>
  </si>
  <si>
    <t>IPC  ACUMULADO ENE-DIC 2021 : 7,2%</t>
  </si>
  <si>
    <t>VAR $ US DÓLAR ENE-DIC 2021     19%</t>
  </si>
  <si>
    <t>May-Ago</t>
  </si>
  <si>
    <t>Ninguna</t>
  </si>
  <si>
    <t>SEMILLAS</t>
  </si>
  <si>
    <t>FERTILIZANTES</t>
  </si>
  <si>
    <t>Urea</t>
  </si>
  <si>
    <t>Fosfato monoamónico</t>
  </si>
  <si>
    <t>Nitrato potasio</t>
  </si>
  <si>
    <t>BIOESTIMULANTES</t>
  </si>
  <si>
    <t>Kelpak</t>
  </si>
  <si>
    <t>Forum</t>
  </si>
  <si>
    <t>Consento</t>
  </si>
  <si>
    <t>Ridomil Gold MZ</t>
  </si>
  <si>
    <t>Manzate</t>
  </si>
  <si>
    <t>HERBICIDAS</t>
  </si>
  <si>
    <t>Herbadox</t>
  </si>
  <si>
    <t>Tango</t>
  </si>
  <si>
    <t>Prodigio</t>
  </si>
  <si>
    <t>Centurión</t>
  </si>
  <si>
    <t>INSECTICIDAS</t>
  </si>
  <si>
    <t>Gladiador</t>
  </si>
  <si>
    <t>Engeo</t>
  </si>
  <si>
    <t>Minecto Pro</t>
  </si>
  <si>
    <t>Orthene</t>
  </si>
  <si>
    <t>ADHERENTES</t>
  </si>
  <si>
    <t>Silwet</t>
  </si>
  <si>
    <t>Sep-Ene</t>
  </si>
  <si>
    <t>Nov-Ene</t>
  </si>
  <si>
    <t>May-Nov</t>
  </si>
  <si>
    <t>Sep-Nov</t>
  </si>
  <si>
    <t xml:space="preserve">May  </t>
  </si>
  <si>
    <t>Rendimiento (kg/hà)</t>
  </si>
  <si>
    <t>Costo unitario ($/kg) (*)</t>
  </si>
  <si>
    <t>Arranque. Amarradura y acarreo a bodega</t>
  </si>
  <si>
    <t>Llenado de bins</t>
  </si>
  <si>
    <t>VALPARAISO</t>
  </si>
  <si>
    <t>SAN FELIPE</t>
  </si>
  <si>
    <t>LLAY-LLAY/PANQUEHUE/CATEMU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</si>
</sst>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  <numFmt numFmtId="168" formatCode="&quot; &quot;* #,##0&quot; &quot;;&quot;-&quot;* #,##0&quot; &quot;;&quot; &quot;* &quot;-&quot;??&quot; &quot;"/>
    <numFmt numFmtId="169" formatCode="#,##0.000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3"/>
  </cellStyleXfs>
  <cellXfs count="20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4" fillId="7" borderId="23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6" fillId="2" borderId="23" xfId="0" applyNumberFormat="1" applyFont="1" applyFill="1" applyBorder="1" applyAlignment="1">
      <alignment vertical="center"/>
    </xf>
    <xf numFmtId="0" fontId="14" fillId="2" borderId="23" xfId="0" applyFont="1" applyFill="1" applyBorder="1" applyAlignment="1"/>
    <xf numFmtId="0" fontId="0" fillId="2" borderId="24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 applyAlignment="1"/>
    <xf numFmtId="49" fontId="12" fillId="8" borderId="36" xfId="0" applyNumberFormat="1" applyFont="1" applyFill="1" applyBorder="1" applyAlignment="1">
      <alignment vertical="center"/>
    </xf>
    <xf numFmtId="166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39" xfId="0" applyNumberFormat="1" applyFont="1" applyFill="1" applyBorder="1" applyAlignment="1">
      <alignment vertical="center"/>
    </xf>
    <xf numFmtId="0" fontId="14" fillId="2" borderId="40" xfId="0" applyFont="1" applyFill="1" applyBorder="1" applyAlignment="1"/>
    <xf numFmtId="0" fontId="14" fillId="2" borderId="41" xfId="0" applyFont="1" applyFill="1" applyBorder="1" applyAlignment="1"/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0" fontId="12" fillId="7" borderId="23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166" fontId="12" fillId="8" borderId="38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167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/>
    <xf numFmtId="1" fontId="4" fillId="2" borderId="6" xfId="0" applyNumberFormat="1" applyFont="1" applyFill="1" applyBorder="1" applyAlignment="1">
      <alignment horizontal="center" wrapText="1"/>
    </xf>
    <xf numFmtId="3" fontId="8" fillId="3" borderId="20" xfId="0" applyNumberFormat="1" applyFont="1" applyFill="1" applyBorder="1" applyAlignment="1">
      <alignment horizontal="center" vertical="center"/>
    </xf>
    <xf numFmtId="3" fontId="12" fillId="8" borderId="48" xfId="0" applyNumberFormat="1" applyFont="1" applyFill="1" applyBorder="1" applyAlignment="1">
      <alignment vertical="center"/>
    </xf>
    <xf numFmtId="49" fontId="12" fillId="8" borderId="51" xfId="0" applyNumberFormat="1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49" fontId="14" fillId="8" borderId="53" xfId="0" applyNumberFormat="1" applyFont="1" applyFill="1" applyBorder="1" applyAlignment="1"/>
    <xf numFmtId="168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center"/>
    </xf>
    <xf numFmtId="17" fontId="20" fillId="0" borderId="57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18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0" fillId="0" borderId="58" xfId="0" applyNumberFormat="1" applyFont="1" applyBorder="1" applyAlignment="1">
      <alignment horizontal="center"/>
    </xf>
    <xf numFmtId="0" fontId="18" fillId="0" borderId="58" xfId="0" applyNumberFormat="1" applyFont="1" applyBorder="1" applyAlignment="1">
      <alignment horizontal="center"/>
    </xf>
    <xf numFmtId="0" fontId="0" fillId="0" borderId="23" xfId="0" applyFont="1" applyFill="1" applyBorder="1" applyAlignment="1"/>
    <xf numFmtId="3" fontId="4" fillId="0" borderId="23" xfId="0" applyNumberFormat="1" applyFont="1" applyFill="1" applyBorder="1" applyAlignment="1"/>
    <xf numFmtId="49" fontId="4" fillId="0" borderId="23" xfId="0" applyNumberFormat="1" applyFont="1" applyFill="1" applyBorder="1" applyAlignment="1">
      <alignment horizontal="right" vertical="center" wrapText="1"/>
    </xf>
    <xf numFmtId="168" fontId="4" fillId="0" borderId="23" xfId="0" applyNumberFormat="1" applyFont="1" applyFill="1" applyBorder="1" applyAlignment="1"/>
    <xf numFmtId="3" fontId="4" fillId="0" borderId="23" xfId="0" applyNumberFormat="1" applyFont="1" applyFill="1" applyBorder="1" applyAlignment="1">
      <alignment horizontal="right" wrapText="1"/>
    </xf>
    <xf numFmtId="49" fontId="4" fillId="0" borderId="23" xfId="0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horizontal="justify" wrapText="1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/>
    <xf numFmtId="0" fontId="2" fillId="0" borderId="23" xfId="0" applyFont="1" applyFill="1" applyBorder="1" applyAlignment="1">
      <alignment vertical="center"/>
    </xf>
    <xf numFmtId="49" fontId="1" fillId="0" borderId="23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wrapText="1"/>
    </xf>
    <xf numFmtId="3" fontId="7" fillId="0" borderId="23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/>
    <xf numFmtId="3" fontId="4" fillId="0" borderId="23" xfId="0" applyNumberFormat="1" applyFont="1" applyFill="1" applyBorder="1" applyAlignment="1">
      <alignment horizontal="center"/>
    </xf>
    <xf numFmtId="3" fontId="8" fillId="0" borderId="23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vertical="center"/>
    </xf>
    <xf numFmtId="165" fontId="16" fillId="0" borderId="23" xfId="0" applyNumberFormat="1" applyFont="1" applyFill="1" applyBorder="1" applyAlignment="1">
      <alignment vertical="center"/>
    </xf>
    <xf numFmtId="0" fontId="14" fillId="0" borderId="23" xfId="0" applyFont="1" applyFill="1" applyBorder="1" applyAlignment="1"/>
    <xf numFmtId="0" fontId="0" fillId="0" borderId="0" xfId="0" applyNumberFormat="1" applyFont="1" applyFill="1" applyAlignment="1"/>
    <xf numFmtId="168" fontId="0" fillId="0" borderId="58" xfId="0" applyNumberFormat="1" applyFont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21" fillId="0" borderId="58" xfId="0" applyNumberFormat="1" applyFont="1" applyBorder="1" applyAlignment="1">
      <alignment horizontal="center"/>
    </xf>
    <xf numFmtId="1" fontId="0" fillId="0" borderId="58" xfId="0" applyNumberFormat="1" applyFont="1" applyBorder="1" applyAlignment="1">
      <alignment horizontal="center"/>
    </xf>
    <xf numFmtId="1" fontId="18" fillId="0" borderId="58" xfId="0" applyNumberFormat="1" applyFont="1" applyBorder="1" applyAlignment="1">
      <alignment horizontal="center"/>
    </xf>
    <xf numFmtId="2" fontId="0" fillId="0" borderId="58" xfId="0" applyNumberFormat="1" applyFont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3" fontId="4" fillId="10" borderId="6" xfId="0" applyNumberFormat="1" applyFont="1" applyFill="1" applyBorder="1" applyAlignment="1"/>
    <xf numFmtId="49" fontId="22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3" fontId="23" fillId="2" borderId="6" xfId="0" applyNumberFormat="1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left"/>
    </xf>
    <xf numFmtId="49" fontId="23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left"/>
    </xf>
    <xf numFmtId="49" fontId="23" fillId="2" borderId="19" xfId="0" applyNumberFormat="1" applyFont="1" applyFill="1" applyBorder="1" applyAlignment="1">
      <alignment horizontal="left"/>
    </xf>
    <xf numFmtId="49" fontId="23" fillId="2" borderId="19" xfId="0" applyNumberFormat="1" applyFont="1" applyFill="1" applyBorder="1" applyAlignment="1">
      <alignment horizontal="center"/>
    </xf>
    <xf numFmtId="0" fontId="23" fillId="2" borderId="19" xfId="0" applyNumberFormat="1" applyFont="1" applyFill="1" applyBorder="1" applyAlignment="1">
      <alignment horizontal="center"/>
    </xf>
    <xf numFmtId="3" fontId="23" fillId="2" borderId="19" xfId="0" applyNumberFormat="1" applyFont="1" applyFill="1" applyBorder="1" applyAlignment="1">
      <alignment horizontal="center"/>
    </xf>
    <xf numFmtId="49" fontId="22" fillId="2" borderId="19" xfId="0" applyNumberFormat="1" applyFont="1" applyFill="1" applyBorder="1" applyAlignment="1">
      <alignment horizontal="left"/>
    </xf>
    <xf numFmtId="49" fontId="4" fillId="10" borderId="6" xfId="0" applyNumberFormat="1" applyFont="1" applyFill="1" applyBorder="1" applyAlignment="1">
      <alignment wrapText="1"/>
    </xf>
    <xf numFmtId="49" fontId="4" fillId="10" borderId="6" xfId="0" applyNumberFormat="1" applyFont="1" applyFill="1" applyBorder="1" applyAlignment="1">
      <alignment horizontal="center" wrapText="1"/>
    </xf>
    <xf numFmtId="1" fontId="4" fillId="10" borderId="6" xfId="0" applyNumberFormat="1" applyFont="1" applyFill="1" applyBorder="1" applyAlignment="1">
      <alignment horizontal="center" wrapText="1"/>
    </xf>
    <xf numFmtId="3" fontId="4" fillId="10" borderId="6" xfId="0" applyNumberFormat="1" applyFont="1" applyFill="1" applyBorder="1" applyAlignment="1">
      <alignment horizontal="center" wrapText="1"/>
    </xf>
    <xf numFmtId="0" fontId="18" fillId="0" borderId="58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wrapText="1"/>
    </xf>
    <xf numFmtId="169" fontId="4" fillId="2" borderId="6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9" xfId="0" applyNumberFormat="1" applyFont="1" applyFill="1" applyBorder="1" applyAlignment="1">
      <alignment horizontal="center" vertical="center"/>
    </xf>
    <xf numFmtId="49" fontId="17" fillId="9" borderId="45" xfId="0" applyNumberFormat="1" applyFont="1" applyFill="1" applyBorder="1" applyAlignment="1">
      <alignment horizontal="center" vertical="center"/>
    </xf>
    <xf numFmtId="49" fontId="17" fillId="9" borderId="50" xfId="0" applyNumberFormat="1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49" fontId="17" fillId="9" borderId="5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12700</xdr:rowOff>
    </xdr:from>
    <xdr:to>
      <xdr:col>7</xdr:col>
      <xdr:colOff>0</xdr:colOff>
      <xdr:row>7</xdr:row>
      <xdr:rowOff>44784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3200"/>
          <a:ext cx="619760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12700</xdr:rowOff>
    </xdr:from>
    <xdr:to>
      <xdr:col>6</xdr:col>
      <xdr:colOff>1386840</xdr:colOff>
      <xdr:row>7</xdr:row>
      <xdr:rowOff>90504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3200"/>
          <a:ext cx="61988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5"/>
  <sheetViews>
    <sheetView showGridLines="0" topLeftCell="A46" zoomScale="120" zoomScaleNormal="120" workbookViewId="0">
      <selection sqref="A1:G115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0.109375" style="1" customWidth="1"/>
    <col min="3" max="3" width="20.33203125" style="1" customWidth="1"/>
    <col min="4" max="4" width="11.33203125" style="1" customWidth="1"/>
    <col min="5" max="5" width="14.44140625" style="1" customWidth="1"/>
    <col min="6" max="6" width="12.33203125" style="1" customWidth="1"/>
    <col min="7" max="7" width="11.5546875" style="1" customWidth="1"/>
    <col min="8" max="8" width="14.88671875" style="160" customWidth="1"/>
    <col min="10" max="10" width="12.44140625" style="132" customWidth="1"/>
    <col min="11" max="11" width="17" style="132" customWidth="1"/>
    <col min="12" max="12" width="10" style="132" customWidth="1"/>
    <col min="13" max="13" width="11" style="132" customWidth="1"/>
    <col min="14" max="14" width="30.5546875" style="1" customWidth="1"/>
    <col min="15" max="256" width="10.88671875" style="1" customWidth="1"/>
  </cols>
  <sheetData>
    <row r="1" spans="1:14" ht="15" customHeight="1" x14ac:dyDescent="0.3">
      <c r="A1" s="2"/>
      <c r="B1" s="2"/>
      <c r="C1" s="2"/>
      <c r="D1" s="2"/>
      <c r="E1" s="2"/>
      <c r="F1" s="2"/>
      <c r="G1" s="2"/>
      <c r="H1" s="136"/>
    </row>
    <row r="2" spans="1:14" ht="15" customHeight="1" x14ac:dyDescent="0.3">
      <c r="A2" s="2"/>
      <c r="B2" s="2"/>
      <c r="C2" s="2"/>
      <c r="D2" s="2"/>
      <c r="E2" s="2"/>
      <c r="F2" s="2"/>
      <c r="G2" s="2"/>
      <c r="H2" s="136"/>
      <c r="J2" s="167"/>
      <c r="K2" s="135" t="s">
        <v>106</v>
      </c>
      <c r="L2" s="134"/>
      <c r="M2" s="186" t="s">
        <v>107</v>
      </c>
      <c r="N2" s="186"/>
    </row>
    <row r="3" spans="1:14" ht="15" customHeight="1" x14ac:dyDescent="0.3">
      <c r="A3" s="2"/>
      <c r="B3" s="2"/>
      <c r="C3" s="2"/>
      <c r="D3" s="2"/>
      <c r="E3" s="2"/>
      <c r="F3" s="2"/>
      <c r="G3" s="2"/>
      <c r="H3" s="136"/>
    </row>
    <row r="4" spans="1:14" ht="15" customHeight="1" x14ac:dyDescent="0.3">
      <c r="A4" s="2"/>
      <c r="B4" s="2"/>
      <c r="C4" s="2"/>
      <c r="D4" s="2"/>
      <c r="E4" s="2"/>
      <c r="F4" s="2"/>
      <c r="G4" s="2"/>
      <c r="H4" s="136"/>
      <c r="J4" s="163" t="s">
        <v>102</v>
      </c>
      <c r="K4" s="163" t="s">
        <v>103</v>
      </c>
      <c r="L4" s="163" t="s">
        <v>104</v>
      </c>
      <c r="M4" s="163" t="s">
        <v>105</v>
      </c>
    </row>
    <row r="5" spans="1:14" ht="15" customHeight="1" x14ac:dyDescent="0.3">
      <c r="A5" s="2"/>
      <c r="B5" s="2"/>
      <c r="C5" s="2"/>
      <c r="D5" s="2"/>
      <c r="E5" s="2"/>
      <c r="F5" s="2"/>
      <c r="G5" s="2"/>
      <c r="H5" s="136"/>
    </row>
    <row r="6" spans="1:14" ht="15" customHeight="1" x14ac:dyDescent="0.3">
      <c r="A6" s="2"/>
      <c r="B6" s="2"/>
      <c r="C6" s="2"/>
      <c r="D6" s="2"/>
      <c r="E6" s="2"/>
      <c r="F6" s="2"/>
      <c r="G6" s="2"/>
      <c r="H6" s="136"/>
    </row>
    <row r="7" spans="1:14" ht="15" customHeight="1" x14ac:dyDescent="0.3">
      <c r="A7" s="2"/>
      <c r="B7" s="2"/>
      <c r="C7" s="2"/>
      <c r="D7" s="2"/>
      <c r="E7" s="2"/>
      <c r="F7" s="2"/>
      <c r="G7" s="2"/>
      <c r="H7" s="136"/>
    </row>
    <row r="8" spans="1:14" ht="15" customHeight="1" x14ac:dyDescent="0.3">
      <c r="A8" s="2"/>
      <c r="B8" s="3"/>
      <c r="C8" s="4"/>
      <c r="D8" s="2"/>
      <c r="E8" s="4"/>
      <c r="F8" s="4"/>
      <c r="G8" s="4"/>
      <c r="H8" s="136"/>
    </row>
    <row r="9" spans="1:14" ht="12" customHeight="1" x14ac:dyDescent="0.3">
      <c r="A9" s="5"/>
      <c r="B9" s="6" t="s">
        <v>0</v>
      </c>
      <c r="C9" s="7" t="s">
        <v>60</v>
      </c>
      <c r="D9" s="8"/>
      <c r="E9" s="189" t="s">
        <v>66</v>
      </c>
      <c r="F9" s="190"/>
      <c r="G9" s="168">
        <v>60000</v>
      </c>
      <c r="H9" s="137"/>
    </row>
    <row r="10" spans="1:14" ht="14.4" x14ac:dyDescent="0.3">
      <c r="A10" s="5"/>
      <c r="B10" s="9" t="s">
        <v>1</v>
      </c>
      <c r="C10" s="127" t="s">
        <v>61</v>
      </c>
      <c r="D10" s="10"/>
      <c r="E10" s="193" t="s">
        <v>2</v>
      </c>
      <c r="F10" s="194"/>
      <c r="G10" s="127" t="s">
        <v>108</v>
      </c>
      <c r="H10" s="138"/>
    </row>
    <row r="11" spans="1:14" ht="18" customHeight="1" x14ac:dyDescent="0.3">
      <c r="A11" s="5"/>
      <c r="B11" s="9" t="s">
        <v>3</v>
      </c>
      <c r="C11" s="12" t="s">
        <v>62</v>
      </c>
      <c r="D11" s="10"/>
      <c r="E11" s="191" t="s">
        <v>67</v>
      </c>
      <c r="F11" s="192"/>
      <c r="G11" s="126">
        <v>210</v>
      </c>
      <c r="H11" s="139"/>
      <c r="J11" s="134">
        <v>1.0720000000000001</v>
      </c>
      <c r="K11" s="161">
        <v>350</v>
      </c>
      <c r="L11" s="161">
        <f>J11*K11</f>
        <v>375.20000000000005</v>
      </c>
      <c r="M11" s="134">
        <v>375</v>
      </c>
    </row>
    <row r="12" spans="1:14" ht="14.25" customHeight="1" x14ac:dyDescent="0.3">
      <c r="A12" s="5"/>
      <c r="B12" s="9" t="s">
        <v>4</v>
      </c>
      <c r="C12" s="13" t="s">
        <v>142</v>
      </c>
      <c r="D12" s="10"/>
      <c r="E12" s="14" t="s">
        <v>5</v>
      </c>
      <c r="F12" s="15"/>
      <c r="G12" s="16">
        <f>G9*G11</f>
        <v>12600000</v>
      </c>
      <c r="H12" s="140"/>
    </row>
    <row r="13" spans="1:14" ht="15" customHeight="1" x14ac:dyDescent="0.3">
      <c r="A13" s="5"/>
      <c r="B13" s="9" t="s">
        <v>6</v>
      </c>
      <c r="C13" s="12" t="s">
        <v>143</v>
      </c>
      <c r="D13" s="10"/>
      <c r="E13" s="191" t="s">
        <v>7</v>
      </c>
      <c r="F13" s="192"/>
      <c r="G13" s="12" t="s">
        <v>63</v>
      </c>
      <c r="H13" s="141"/>
    </row>
    <row r="14" spans="1:14" ht="13.5" customHeight="1" x14ac:dyDescent="0.3">
      <c r="A14" s="5"/>
      <c r="B14" s="9" t="s">
        <v>8</v>
      </c>
      <c r="C14" s="130" t="s">
        <v>144</v>
      </c>
      <c r="D14" s="10"/>
      <c r="E14" s="191" t="s">
        <v>9</v>
      </c>
      <c r="F14" s="192"/>
      <c r="G14" s="12" t="s">
        <v>64</v>
      </c>
      <c r="H14" s="141"/>
    </row>
    <row r="15" spans="1:14" ht="25.5" customHeight="1" x14ac:dyDescent="0.3">
      <c r="A15" s="5"/>
      <c r="B15" s="9" t="s">
        <v>10</v>
      </c>
      <c r="C15" s="129">
        <v>44571</v>
      </c>
      <c r="D15" s="10"/>
      <c r="E15" s="193" t="s">
        <v>11</v>
      </c>
      <c r="F15" s="194"/>
      <c r="G15" s="127" t="s">
        <v>109</v>
      </c>
      <c r="H15" s="138"/>
    </row>
    <row r="16" spans="1:14" ht="12" customHeight="1" x14ac:dyDescent="0.3">
      <c r="A16" s="2"/>
      <c r="B16" s="17"/>
      <c r="C16" s="18"/>
      <c r="D16" s="19"/>
      <c r="E16" s="20"/>
      <c r="F16" s="20"/>
      <c r="G16" s="21"/>
      <c r="H16" s="142"/>
    </row>
    <row r="17" spans="1:13" ht="12" customHeight="1" x14ac:dyDescent="0.3">
      <c r="A17" s="22"/>
      <c r="B17" s="195" t="s">
        <v>12</v>
      </c>
      <c r="C17" s="196"/>
      <c r="D17" s="196"/>
      <c r="E17" s="196"/>
      <c r="F17" s="196"/>
      <c r="G17" s="196"/>
      <c r="H17" s="143"/>
    </row>
    <row r="18" spans="1:13" ht="12" customHeight="1" x14ac:dyDescent="0.3">
      <c r="A18" s="2"/>
      <c r="B18" s="23"/>
      <c r="C18" s="24"/>
      <c r="D18" s="24"/>
      <c r="E18" s="24"/>
      <c r="F18" s="25"/>
      <c r="G18" s="25"/>
      <c r="H18" s="144"/>
    </row>
    <row r="19" spans="1:13" ht="12" customHeight="1" x14ac:dyDescent="0.3">
      <c r="A19" s="5"/>
      <c r="B19" s="26" t="s">
        <v>13</v>
      </c>
      <c r="C19" s="27"/>
      <c r="D19" s="28"/>
      <c r="E19" s="28"/>
      <c r="F19" s="28"/>
      <c r="G19" s="28"/>
      <c r="H19" s="145"/>
    </row>
    <row r="20" spans="1:13" ht="24" customHeight="1" x14ac:dyDescent="0.3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46"/>
    </row>
    <row r="21" spans="1:13" ht="12.75" customHeight="1" x14ac:dyDescent="0.3">
      <c r="A21" s="22"/>
      <c r="B21" s="11" t="s">
        <v>68</v>
      </c>
      <c r="C21" s="30" t="s">
        <v>20</v>
      </c>
      <c r="D21" s="110">
        <v>1</v>
      </c>
      <c r="E21" s="30" t="s">
        <v>69</v>
      </c>
      <c r="F21" s="109">
        <v>26000</v>
      </c>
      <c r="G21" s="109">
        <f>D21*F21</f>
        <v>26000</v>
      </c>
      <c r="H21" s="147"/>
      <c r="J21" s="134">
        <v>0</v>
      </c>
      <c r="K21" s="134">
        <v>25000</v>
      </c>
      <c r="L21" s="134">
        <v>26000</v>
      </c>
      <c r="M21" s="134">
        <v>26000</v>
      </c>
    </row>
    <row r="22" spans="1:13" ht="12.75" customHeight="1" x14ac:dyDescent="0.3">
      <c r="A22" s="22"/>
      <c r="B22" s="108" t="s">
        <v>70</v>
      </c>
      <c r="C22" s="30" t="s">
        <v>20</v>
      </c>
      <c r="D22" s="110">
        <v>2</v>
      </c>
      <c r="E22" s="30" t="s">
        <v>69</v>
      </c>
      <c r="F22" s="109">
        <v>26000</v>
      </c>
      <c r="G22" s="109">
        <f t="shared" ref="G22:G32" si="0">D22*F22</f>
        <v>52000</v>
      </c>
      <c r="H22" s="147"/>
      <c r="J22" s="134">
        <v>0</v>
      </c>
      <c r="K22" s="134">
        <v>25000</v>
      </c>
      <c r="L22" s="134">
        <v>26000</v>
      </c>
      <c r="M22" s="134">
        <v>26000</v>
      </c>
    </row>
    <row r="23" spans="1:13" ht="12.75" customHeight="1" x14ac:dyDescent="0.3">
      <c r="A23" s="22"/>
      <c r="B23" s="108" t="s">
        <v>71</v>
      </c>
      <c r="C23" s="30" t="s">
        <v>20</v>
      </c>
      <c r="D23" s="120">
        <v>33.340000000000003</v>
      </c>
      <c r="E23" s="30" t="s">
        <v>82</v>
      </c>
      <c r="F23" s="109">
        <v>26000</v>
      </c>
      <c r="G23" s="109">
        <f t="shared" si="0"/>
        <v>866840.00000000012</v>
      </c>
      <c r="H23" s="147"/>
      <c r="J23" s="134">
        <v>0</v>
      </c>
      <c r="K23" s="134">
        <v>25000</v>
      </c>
      <c r="L23" s="134">
        <v>26000</v>
      </c>
      <c r="M23" s="134">
        <v>26000</v>
      </c>
    </row>
    <row r="24" spans="1:13" ht="12.75" customHeight="1" x14ac:dyDescent="0.3">
      <c r="A24" s="22"/>
      <c r="B24" s="108" t="s">
        <v>72</v>
      </c>
      <c r="C24" s="30" t="s">
        <v>20</v>
      </c>
      <c r="D24" s="110">
        <v>4</v>
      </c>
      <c r="E24" s="30" t="s">
        <v>73</v>
      </c>
      <c r="F24" s="109">
        <v>26000</v>
      </c>
      <c r="G24" s="109">
        <f t="shared" si="0"/>
        <v>104000</v>
      </c>
      <c r="H24" s="147"/>
      <c r="J24" s="134">
        <v>0</v>
      </c>
      <c r="K24" s="134">
        <v>25000</v>
      </c>
      <c r="L24" s="134">
        <v>26000</v>
      </c>
      <c r="M24" s="134">
        <v>26000</v>
      </c>
    </row>
    <row r="25" spans="1:13" ht="12.75" customHeight="1" x14ac:dyDescent="0.3">
      <c r="A25" s="22"/>
      <c r="B25" s="108" t="s">
        <v>74</v>
      </c>
      <c r="C25" s="30" t="s">
        <v>20</v>
      </c>
      <c r="D25" s="110">
        <v>1</v>
      </c>
      <c r="E25" s="30" t="s">
        <v>83</v>
      </c>
      <c r="F25" s="109">
        <v>26000</v>
      </c>
      <c r="G25" s="109">
        <f t="shared" si="0"/>
        <v>26000</v>
      </c>
      <c r="H25" s="147"/>
      <c r="J25" s="134">
        <v>0</v>
      </c>
      <c r="K25" s="134">
        <v>25000</v>
      </c>
      <c r="L25" s="134">
        <v>26000</v>
      </c>
      <c r="M25" s="134">
        <v>26000</v>
      </c>
    </row>
    <row r="26" spans="1:13" ht="12.75" customHeight="1" x14ac:dyDescent="0.3">
      <c r="A26" s="22"/>
      <c r="B26" s="108" t="s">
        <v>75</v>
      </c>
      <c r="C26" s="30" t="s">
        <v>20</v>
      </c>
      <c r="D26" s="110">
        <v>13</v>
      </c>
      <c r="E26" s="30" t="s">
        <v>83</v>
      </c>
      <c r="F26" s="109">
        <v>26000</v>
      </c>
      <c r="G26" s="109">
        <f t="shared" si="0"/>
        <v>338000</v>
      </c>
      <c r="H26" s="147"/>
      <c r="J26" s="134">
        <v>0</v>
      </c>
      <c r="K26" s="134">
        <v>25000</v>
      </c>
      <c r="L26" s="134">
        <v>26000</v>
      </c>
      <c r="M26" s="134">
        <v>26000</v>
      </c>
    </row>
    <row r="27" spans="1:13" ht="12.75" customHeight="1" x14ac:dyDescent="0.3">
      <c r="A27" s="22"/>
      <c r="B27" s="108" t="s">
        <v>76</v>
      </c>
      <c r="C27" s="30" t="s">
        <v>20</v>
      </c>
      <c r="D27" s="111">
        <v>2.68</v>
      </c>
      <c r="E27" s="30" t="s">
        <v>77</v>
      </c>
      <c r="F27" s="109">
        <v>26000</v>
      </c>
      <c r="G27" s="109">
        <f t="shared" si="0"/>
        <v>69680</v>
      </c>
      <c r="H27" s="147"/>
      <c r="J27" s="134">
        <v>0</v>
      </c>
      <c r="K27" s="134">
        <v>25000</v>
      </c>
      <c r="L27" s="134">
        <v>26000</v>
      </c>
      <c r="M27" s="134">
        <v>26000</v>
      </c>
    </row>
    <row r="28" spans="1:13" ht="12.75" customHeight="1" x14ac:dyDescent="0.3">
      <c r="A28" s="22"/>
      <c r="B28" s="108" t="s">
        <v>72</v>
      </c>
      <c r="C28" s="30" t="s">
        <v>20</v>
      </c>
      <c r="D28" s="111">
        <v>2.15</v>
      </c>
      <c r="E28" s="30" t="s">
        <v>84</v>
      </c>
      <c r="F28" s="109">
        <v>26000</v>
      </c>
      <c r="G28" s="109">
        <f t="shared" si="0"/>
        <v>55900</v>
      </c>
      <c r="H28" s="147"/>
      <c r="J28" s="134">
        <v>0</v>
      </c>
      <c r="K28" s="134">
        <v>25000</v>
      </c>
      <c r="L28" s="134">
        <v>26000</v>
      </c>
      <c r="M28" s="134">
        <v>26000</v>
      </c>
    </row>
    <row r="29" spans="1:13" ht="12.75" customHeight="1" x14ac:dyDescent="0.3">
      <c r="A29" s="22"/>
      <c r="B29" s="108" t="s">
        <v>75</v>
      </c>
      <c r="C29" s="30" t="s">
        <v>20</v>
      </c>
      <c r="D29" s="110">
        <v>13</v>
      </c>
      <c r="E29" s="30" t="s">
        <v>84</v>
      </c>
      <c r="F29" s="109">
        <v>26000</v>
      </c>
      <c r="G29" s="109">
        <f t="shared" si="0"/>
        <v>338000</v>
      </c>
      <c r="H29" s="147"/>
      <c r="J29" s="134">
        <v>0</v>
      </c>
      <c r="K29" s="134">
        <v>25000</v>
      </c>
      <c r="L29" s="134">
        <v>26000</v>
      </c>
      <c r="M29" s="134">
        <v>26000</v>
      </c>
    </row>
    <row r="30" spans="1:13" ht="12.75" customHeight="1" x14ac:dyDescent="0.3">
      <c r="A30" s="22"/>
      <c r="B30" s="108" t="s">
        <v>78</v>
      </c>
      <c r="C30" s="30" t="s">
        <v>20</v>
      </c>
      <c r="D30" s="110">
        <v>6</v>
      </c>
      <c r="E30" s="30" t="s">
        <v>79</v>
      </c>
      <c r="F30" s="109">
        <v>26000</v>
      </c>
      <c r="G30" s="109">
        <f t="shared" si="0"/>
        <v>156000</v>
      </c>
      <c r="H30" s="147"/>
      <c r="J30" s="134">
        <v>0</v>
      </c>
      <c r="K30" s="134">
        <v>25000</v>
      </c>
      <c r="L30" s="134">
        <v>26000</v>
      </c>
      <c r="M30" s="134">
        <v>26000</v>
      </c>
    </row>
    <row r="31" spans="1:13" ht="12.75" customHeight="1" x14ac:dyDescent="0.3">
      <c r="A31" s="22"/>
      <c r="B31" s="108" t="s">
        <v>80</v>
      </c>
      <c r="C31" s="30" t="s">
        <v>20</v>
      </c>
      <c r="D31" s="110">
        <v>3</v>
      </c>
      <c r="E31" s="30" t="s">
        <v>85</v>
      </c>
      <c r="F31" s="109">
        <v>26000</v>
      </c>
      <c r="G31" s="109">
        <f t="shared" si="0"/>
        <v>78000</v>
      </c>
      <c r="H31" s="147"/>
      <c r="J31" s="134">
        <v>0</v>
      </c>
      <c r="K31" s="134">
        <v>25000</v>
      </c>
      <c r="L31" s="134">
        <v>26000</v>
      </c>
      <c r="M31" s="134">
        <v>26000</v>
      </c>
    </row>
    <row r="32" spans="1:13" ht="12.75" customHeight="1" x14ac:dyDescent="0.3">
      <c r="A32" s="22"/>
      <c r="B32" s="182" t="s">
        <v>140</v>
      </c>
      <c r="C32" s="183" t="s">
        <v>20</v>
      </c>
      <c r="D32" s="184">
        <v>96</v>
      </c>
      <c r="E32" s="183" t="s">
        <v>81</v>
      </c>
      <c r="F32" s="185">
        <v>26000</v>
      </c>
      <c r="G32" s="185">
        <f t="shared" si="0"/>
        <v>2496000</v>
      </c>
      <c r="H32" s="147"/>
      <c r="J32" s="134">
        <v>0</v>
      </c>
      <c r="K32" s="134">
        <v>25000</v>
      </c>
      <c r="L32" s="134">
        <v>26000</v>
      </c>
      <c r="M32" s="134">
        <v>26000</v>
      </c>
    </row>
    <row r="33" spans="1:13" ht="12.75" customHeight="1" x14ac:dyDescent="0.3">
      <c r="A33" s="22"/>
      <c r="B33" s="182" t="s">
        <v>141</v>
      </c>
      <c r="C33" s="183" t="s">
        <v>20</v>
      </c>
      <c r="D33" s="184">
        <v>38</v>
      </c>
      <c r="E33" s="183" t="s">
        <v>81</v>
      </c>
      <c r="F33" s="185">
        <v>26000</v>
      </c>
      <c r="G33" s="185">
        <f t="shared" ref="G33" si="1">D33*F33</f>
        <v>988000</v>
      </c>
      <c r="H33" s="147"/>
      <c r="J33" s="162"/>
      <c r="K33" s="162"/>
      <c r="L33" s="162"/>
      <c r="M33" s="162"/>
    </row>
    <row r="34" spans="1:13" ht="12.75" customHeight="1" x14ac:dyDescent="0.3">
      <c r="A34" s="22"/>
      <c r="B34" s="31" t="s">
        <v>21</v>
      </c>
      <c r="C34" s="32"/>
      <c r="D34" s="32"/>
      <c r="E34" s="32"/>
      <c r="F34" s="33"/>
      <c r="G34" s="112">
        <f>SUM(G21:G33)</f>
        <v>5594420</v>
      </c>
      <c r="H34" s="148"/>
      <c r="L34" s="131" t="s">
        <v>65</v>
      </c>
    </row>
    <row r="35" spans="1:13" ht="12" customHeight="1" x14ac:dyDescent="0.3">
      <c r="A35" s="2"/>
      <c r="B35" s="23"/>
      <c r="C35" s="25"/>
      <c r="D35" s="25"/>
      <c r="E35" s="25"/>
      <c r="F35" s="34"/>
      <c r="G35" s="113"/>
      <c r="H35" s="149"/>
    </row>
    <row r="36" spans="1:13" ht="12" customHeight="1" x14ac:dyDescent="0.3">
      <c r="A36" s="5"/>
      <c r="B36" s="35" t="s">
        <v>22</v>
      </c>
      <c r="C36" s="36"/>
      <c r="D36" s="37"/>
      <c r="E36" s="37"/>
      <c r="F36" s="38"/>
      <c r="G36" s="37"/>
      <c r="H36" s="150"/>
    </row>
    <row r="37" spans="1:13" ht="24" customHeight="1" x14ac:dyDescent="0.3">
      <c r="A37" s="5"/>
      <c r="B37" s="39" t="s">
        <v>14</v>
      </c>
      <c r="C37" s="40" t="s">
        <v>15</v>
      </c>
      <c r="D37" s="40" t="s">
        <v>16</v>
      </c>
      <c r="E37" s="39" t="s">
        <v>17</v>
      </c>
      <c r="F37" s="40" t="s">
        <v>18</v>
      </c>
      <c r="G37" s="39" t="s">
        <v>19</v>
      </c>
      <c r="H37" s="151"/>
    </row>
    <row r="38" spans="1:13" ht="12" customHeight="1" x14ac:dyDescent="0.3">
      <c r="A38" s="5"/>
      <c r="B38" s="41" t="s">
        <v>65</v>
      </c>
      <c r="C38" s="42" t="s">
        <v>65</v>
      </c>
      <c r="D38" s="42" t="s">
        <v>65</v>
      </c>
      <c r="E38" s="42" t="s">
        <v>65</v>
      </c>
      <c r="F38" s="107" t="s">
        <v>65</v>
      </c>
      <c r="G38" s="114">
        <v>0</v>
      </c>
      <c r="H38" s="152"/>
    </row>
    <row r="39" spans="1:13" ht="12" customHeight="1" x14ac:dyDescent="0.3">
      <c r="A39" s="5"/>
      <c r="B39" s="43" t="s">
        <v>23</v>
      </c>
      <c r="C39" s="44"/>
      <c r="D39" s="44" t="s">
        <v>65</v>
      </c>
      <c r="E39" s="44"/>
      <c r="F39" s="45"/>
      <c r="G39" s="115">
        <f>SUM(G38)</f>
        <v>0</v>
      </c>
      <c r="H39" s="153"/>
    </row>
    <row r="40" spans="1:13" ht="12" customHeight="1" x14ac:dyDescent="0.3">
      <c r="A40" s="2"/>
      <c r="B40" s="46"/>
      <c r="C40" s="47"/>
      <c r="D40" s="47"/>
      <c r="E40" s="47"/>
      <c r="F40" s="48"/>
      <c r="G40" s="48"/>
      <c r="H40" s="154"/>
    </row>
    <row r="41" spans="1:13" ht="12" customHeight="1" x14ac:dyDescent="0.3">
      <c r="A41" s="5"/>
      <c r="B41" s="35" t="s">
        <v>24</v>
      </c>
      <c r="C41" s="36"/>
      <c r="D41" s="37"/>
      <c r="E41" s="37"/>
      <c r="F41" s="38"/>
      <c r="G41" s="38"/>
      <c r="H41" s="145"/>
    </row>
    <row r="42" spans="1:13" ht="30.75" customHeight="1" x14ac:dyDescent="0.3">
      <c r="A42" s="5"/>
      <c r="B42" s="49" t="s">
        <v>14</v>
      </c>
      <c r="C42" s="49" t="s">
        <v>15</v>
      </c>
      <c r="D42" s="49" t="s">
        <v>16</v>
      </c>
      <c r="E42" s="49" t="s">
        <v>17</v>
      </c>
      <c r="F42" s="50" t="s">
        <v>18</v>
      </c>
      <c r="G42" s="49" t="s">
        <v>19</v>
      </c>
      <c r="H42" s="151"/>
    </row>
    <row r="43" spans="1:13" ht="12.75" customHeight="1" x14ac:dyDescent="0.3">
      <c r="A43" s="119"/>
      <c r="B43" s="11" t="s">
        <v>26</v>
      </c>
      <c r="C43" s="30" t="s">
        <v>25</v>
      </c>
      <c r="D43" s="110">
        <v>0.4</v>
      </c>
      <c r="E43" s="30" t="s">
        <v>69</v>
      </c>
      <c r="F43" s="109">
        <v>343040</v>
      </c>
      <c r="G43" s="109">
        <f>D43*F43</f>
        <v>137216</v>
      </c>
      <c r="H43" s="147"/>
      <c r="J43" s="134">
        <v>1.0720000000000001</v>
      </c>
      <c r="K43" s="134">
        <v>320000</v>
      </c>
      <c r="L43" s="134">
        <f>J43*K43</f>
        <v>343040</v>
      </c>
      <c r="M43" s="134">
        <v>343040</v>
      </c>
    </row>
    <row r="44" spans="1:13" ht="12.75" customHeight="1" x14ac:dyDescent="0.3">
      <c r="A44" s="119"/>
      <c r="B44" s="11" t="s">
        <v>86</v>
      </c>
      <c r="C44" s="30" t="s">
        <v>25</v>
      </c>
      <c r="D44" s="110">
        <v>1</v>
      </c>
      <c r="E44" s="30" t="s">
        <v>69</v>
      </c>
      <c r="F44" s="109">
        <v>85760</v>
      </c>
      <c r="G44" s="109">
        <f t="shared" ref="G44:G50" si="2">D44*F44</f>
        <v>85760</v>
      </c>
      <c r="H44" s="147"/>
      <c r="J44" s="134">
        <v>1.0720000000000001</v>
      </c>
      <c r="K44" s="134">
        <v>80000</v>
      </c>
      <c r="L44" s="134">
        <f t="shared" ref="L44:L50" si="3">J44*K44</f>
        <v>85760</v>
      </c>
      <c r="M44" s="134">
        <v>85760</v>
      </c>
    </row>
    <row r="45" spans="1:13" ht="12.75" customHeight="1" x14ac:dyDescent="0.3">
      <c r="A45" s="119"/>
      <c r="B45" s="11" t="s">
        <v>87</v>
      </c>
      <c r="C45" s="30" t="s">
        <v>25</v>
      </c>
      <c r="D45" s="110">
        <v>1</v>
      </c>
      <c r="E45" s="30" t="s">
        <v>99</v>
      </c>
      <c r="F45" s="109">
        <v>85760</v>
      </c>
      <c r="G45" s="109">
        <f t="shared" si="2"/>
        <v>85760</v>
      </c>
      <c r="H45" s="147"/>
      <c r="J45" s="134">
        <v>1.0720000000000001</v>
      </c>
      <c r="K45" s="134">
        <v>80000</v>
      </c>
      <c r="L45" s="134">
        <f t="shared" si="3"/>
        <v>85760</v>
      </c>
      <c r="M45" s="134">
        <v>85760</v>
      </c>
    </row>
    <row r="46" spans="1:13" ht="12.75" customHeight="1" x14ac:dyDescent="0.3">
      <c r="A46" s="119"/>
      <c r="B46" s="11" t="s">
        <v>88</v>
      </c>
      <c r="C46" s="30" t="s">
        <v>25</v>
      </c>
      <c r="D46" s="110">
        <v>0.5</v>
      </c>
      <c r="E46" s="30" t="s">
        <v>69</v>
      </c>
      <c r="F46" s="109">
        <v>171520</v>
      </c>
      <c r="G46" s="109">
        <f t="shared" si="2"/>
        <v>85760</v>
      </c>
      <c r="H46" s="147"/>
      <c r="J46" s="134">
        <v>1.0720000000000001</v>
      </c>
      <c r="K46" s="134">
        <v>160000</v>
      </c>
      <c r="L46" s="134">
        <f t="shared" si="3"/>
        <v>171520</v>
      </c>
      <c r="M46" s="134">
        <v>171520</v>
      </c>
    </row>
    <row r="47" spans="1:13" ht="12.75" customHeight="1" x14ac:dyDescent="0.3">
      <c r="A47" s="119"/>
      <c r="B47" s="11" t="s">
        <v>89</v>
      </c>
      <c r="C47" s="30" t="s">
        <v>25</v>
      </c>
      <c r="D47" s="110">
        <v>0.2</v>
      </c>
      <c r="E47" s="30" t="s">
        <v>93</v>
      </c>
      <c r="F47" s="109">
        <v>171520</v>
      </c>
      <c r="G47" s="109">
        <f t="shared" si="2"/>
        <v>34304</v>
      </c>
      <c r="H47" s="147"/>
      <c r="J47" s="134">
        <v>1.0720000000000001</v>
      </c>
      <c r="K47" s="134">
        <v>160000</v>
      </c>
      <c r="L47" s="134">
        <f t="shared" si="3"/>
        <v>171520</v>
      </c>
      <c r="M47" s="134">
        <v>171520</v>
      </c>
    </row>
    <row r="48" spans="1:13" ht="12.75" customHeight="1" x14ac:dyDescent="0.3">
      <c r="A48" s="119"/>
      <c r="B48" s="11" t="s">
        <v>88</v>
      </c>
      <c r="C48" s="30" t="s">
        <v>25</v>
      </c>
      <c r="D48" s="110">
        <v>0.4</v>
      </c>
      <c r="E48" s="30" t="s">
        <v>82</v>
      </c>
      <c r="F48" s="109">
        <v>171520</v>
      </c>
      <c r="G48" s="109">
        <f t="shared" si="2"/>
        <v>68608</v>
      </c>
      <c r="H48" s="147"/>
      <c r="J48" s="134">
        <v>1.0720000000000001</v>
      </c>
      <c r="K48" s="134">
        <v>160000</v>
      </c>
      <c r="L48" s="134">
        <f t="shared" si="3"/>
        <v>171520</v>
      </c>
      <c r="M48" s="134">
        <v>171520</v>
      </c>
    </row>
    <row r="49" spans="1:13" ht="16.5" customHeight="1" x14ac:dyDescent="0.3">
      <c r="A49" s="119"/>
      <c r="B49" s="11" t="s">
        <v>90</v>
      </c>
      <c r="C49" s="30" t="s">
        <v>25</v>
      </c>
      <c r="D49" s="110">
        <v>0.2</v>
      </c>
      <c r="E49" s="30" t="s">
        <v>91</v>
      </c>
      <c r="F49" s="109">
        <v>214400</v>
      </c>
      <c r="G49" s="109">
        <f t="shared" si="2"/>
        <v>42880</v>
      </c>
      <c r="H49" s="147"/>
      <c r="J49" s="134">
        <v>1.0720000000000001</v>
      </c>
      <c r="K49" s="134">
        <v>200000</v>
      </c>
      <c r="L49" s="134">
        <f t="shared" si="3"/>
        <v>214400</v>
      </c>
      <c r="M49" s="134">
        <v>214400</v>
      </c>
    </row>
    <row r="50" spans="1:13" ht="14.4" x14ac:dyDescent="0.3">
      <c r="A50" s="119"/>
      <c r="B50" s="11" t="s">
        <v>92</v>
      </c>
      <c r="C50" s="30" t="s">
        <v>25</v>
      </c>
      <c r="D50" s="110">
        <v>0.2</v>
      </c>
      <c r="E50" s="30" t="s">
        <v>69</v>
      </c>
      <c r="F50" s="109">
        <v>107200</v>
      </c>
      <c r="G50" s="109">
        <f t="shared" si="2"/>
        <v>21440</v>
      </c>
      <c r="H50" s="147"/>
      <c r="J50" s="134">
        <v>1.0720000000000001</v>
      </c>
      <c r="K50" s="164">
        <v>100000</v>
      </c>
      <c r="L50" s="134">
        <f t="shared" si="3"/>
        <v>107200</v>
      </c>
      <c r="M50" s="134">
        <v>107200</v>
      </c>
    </row>
    <row r="51" spans="1:13" ht="12.75" customHeight="1" x14ac:dyDescent="0.3">
      <c r="A51" s="5"/>
      <c r="B51" s="51" t="s">
        <v>27</v>
      </c>
      <c r="C51" s="52"/>
      <c r="D51" s="52"/>
      <c r="E51" s="52"/>
      <c r="F51" s="52"/>
      <c r="G51" s="116">
        <f>SUM(G43:G50)</f>
        <v>561728</v>
      </c>
      <c r="H51" s="148"/>
    </row>
    <row r="52" spans="1:13" ht="12" customHeight="1" x14ac:dyDescent="0.3">
      <c r="A52" s="2"/>
      <c r="B52" s="46"/>
      <c r="C52" s="47"/>
      <c r="D52" s="47"/>
      <c r="E52" s="47"/>
      <c r="F52" s="48"/>
      <c r="G52" s="48"/>
      <c r="H52" s="154"/>
    </row>
    <row r="53" spans="1:13" ht="12" customHeight="1" x14ac:dyDescent="0.3">
      <c r="A53" s="5"/>
      <c r="B53" s="35" t="s">
        <v>28</v>
      </c>
      <c r="C53" s="36"/>
      <c r="D53" s="37"/>
      <c r="E53" s="37"/>
      <c r="F53" s="38"/>
      <c r="G53" s="38"/>
      <c r="H53" s="145"/>
    </row>
    <row r="54" spans="1:13" ht="33.75" customHeight="1" x14ac:dyDescent="0.3">
      <c r="A54" s="5"/>
      <c r="B54" s="50" t="s">
        <v>29</v>
      </c>
      <c r="C54" s="50" t="s">
        <v>30</v>
      </c>
      <c r="D54" s="50" t="s">
        <v>31</v>
      </c>
      <c r="E54" s="50" t="s">
        <v>17</v>
      </c>
      <c r="F54" s="50" t="s">
        <v>18</v>
      </c>
      <c r="G54" s="50" t="s">
        <v>19</v>
      </c>
      <c r="H54" s="146"/>
      <c r="M54" s="162"/>
    </row>
    <row r="55" spans="1:13" ht="12.75" customHeight="1" x14ac:dyDescent="0.3">
      <c r="A55" s="22"/>
      <c r="B55" s="169" t="s">
        <v>110</v>
      </c>
      <c r="C55" s="170" t="s">
        <v>98</v>
      </c>
      <c r="D55" s="171">
        <v>2</v>
      </c>
      <c r="E55" s="172" t="s">
        <v>137</v>
      </c>
      <c r="F55" s="171">
        <v>600000</v>
      </c>
      <c r="G55" s="171">
        <f>D55*F55</f>
        <v>1200000</v>
      </c>
      <c r="H55" s="155"/>
      <c r="J55" s="134">
        <v>0</v>
      </c>
      <c r="K55" s="164">
        <v>3300</v>
      </c>
      <c r="L55" s="134">
        <v>0</v>
      </c>
      <c r="M55" s="134">
        <v>0</v>
      </c>
    </row>
    <row r="56" spans="1:13" ht="12.75" customHeight="1" x14ac:dyDescent="0.3">
      <c r="A56" s="22"/>
      <c r="B56" s="173" t="s">
        <v>111</v>
      </c>
      <c r="C56" s="174"/>
      <c r="D56" s="175"/>
      <c r="E56" s="174"/>
      <c r="F56" s="171"/>
      <c r="G56" s="171">
        <f t="shared" ref="G56:G78" si="4">D56*F56</f>
        <v>0</v>
      </c>
      <c r="H56" s="155"/>
      <c r="J56" s="135" t="s">
        <v>65</v>
      </c>
      <c r="K56" s="165"/>
      <c r="L56" s="134"/>
      <c r="M56" s="134"/>
    </row>
    <row r="57" spans="1:13" ht="12.75" customHeight="1" x14ac:dyDescent="0.3">
      <c r="A57" s="22"/>
      <c r="B57" s="176" t="s">
        <v>112</v>
      </c>
      <c r="C57" s="172" t="s">
        <v>32</v>
      </c>
      <c r="D57" s="172">
        <v>300</v>
      </c>
      <c r="E57" s="172" t="s">
        <v>94</v>
      </c>
      <c r="F57" s="171">
        <f>27370/25</f>
        <v>1094.8</v>
      </c>
      <c r="G57" s="171">
        <f t="shared" si="4"/>
        <v>328440</v>
      </c>
      <c r="H57" s="155"/>
      <c r="J57" s="134">
        <v>0</v>
      </c>
      <c r="K57" s="164">
        <v>440</v>
      </c>
      <c r="L57" s="134">
        <v>0</v>
      </c>
      <c r="M57" s="134">
        <v>0</v>
      </c>
    </row>
    <row r="58" spans="1:13" ht="12.75" customHeight="1" x14ac:dyDescent="0.3">
      <c r="A58" s="22"/>
      <c r="B58" s="176" t="s">
        <v>113</v>
      </c>
      <c r="C58" s="174" t="s">
        <v>32</v>
      </c>
      <c r="D58" s="175">
        <v>400</v>
      </c>
      <c r="E58" s="174" t="s">
        <v>136</v>
      </c>
      <c r="F58" s="171">
        <v>1260</v>
      </c>
      <c r="G58" s="171">
        <f t="shared" si="4"/>
        <v>504000</v>
      </c>
      <c r="H58" s="155"/>
      <c r="J58" s="134">
        <v>0</v>
      </c>
      <c r="K58" s="164">
        <v>480</v>
      </c>
      <c r="L58" s="134">
        <v>0</v>
      </c>
      <c r="M58" s="134">
        <v>0</v>
      </c>
    </row>
    <row r="59" spans="1:13" ht="12.75" customHeight="1" x14ac:dyDescent="0.3">
      <c r="A59" s="22"/>
      <c r="B59" s="176" t="s">
        <v>114</v>
      </c>
      <c r="C59" s="174" t="s">
        <v>32</v>
      </c>
      <c r="D59" s="175">
        <v>350</v>
      </c>
      <c r="E59" s="174" t="s">
        <v>133</v>
      </c>
      <c r="F59" s="171">
        <v>1495</v>
      </c>
      <c r="G59" s="171">
        <f t="shared" si="4"/>
        <v>523250</v>
      </c>
      <c r="H59" s="155"/>
      <c r="J59" s="134">
        <v>0</v>
      </c>
      <c r="K59" s="164">
        <v>510</v>
      </c>
      <c r="L59" s="134">
        <v>0</v>
      </c>
      <c r="M59" s="134">
        <v>0</v>
      </c>
    </row>
    <row r="60" spans="1:13" ht="12.75" customHeight="1" x14ac:dyDescent="0.3">
      <c r="A60" s="22"/>
      <c r="B60" s="173" t="s">
        <v>115</v>
      </c>
      <c r="C60" s="174"/>
      <c r="D60" s="175"/>
      <c r="E60" s="174"/>
      <c r="F60" s="171"/>
      <c r="G60" s="171">
        <f t="shared" si="4"/>
        <v>0</v>
      </c>
      <c r="H60" s="155"/>
      <c r="J60" s="134"/>
      <c r="K60" s="165"/>
      <c r="L60" s="134"/>
      <c r="M60" s="134"/>
    </row>
    <row r="61" spans="1:13" ht="12.75" customHeight="1" x14ac:dyDescent="0.3">
      <c r="A61" s="22"/>
      <c r="B61" s="176" t="s">
        <v>116</v>
      </c>
      <c r="C61" s="174" t="s">
        <v>95</v>
      </c>
      <c r="D61" s="175">
        <v>8</v>
      </c>
      <c r="E61" s="174" t="s">
        <v>135</v>
      </c>
      <c r="F61" s="171">
        <v>17600</v>
      </c>
      <c r="G61" s="171">
        <f t="shared" si="4"/>
        <v>140800</v>
      </c>
      <c r="H61" s="155"/>
      <c r="J61" s="134">
        <v>0</v>
      </c>
      <c r="K61" s="164">
        <v>56670</v>
      </c>
      <c r="L61" s="134">
        <v>0</v>
      </c>
      <c r="M61" s="134">
        <v>0</v>
      </c>
    </row>
    <row r="62" spans="1:13" ht="12.75" customHeight="1" x14ac:dyDescent="0.3">
      <c r="A62" s="22"/>
      <c r="B62" s="173" t="s">
        <v>100</v>
      </c>
      <c r="C62" s="174"/>
      <c r="D62" s="175"/>
      <c r="E62" s="174"/>
      <c r="F62" s="171"/>
      <c r="G62" s="171">
        <f t="shared" si="4"/>
        <v>0</v>
      </c>
      <c r="H62" s="155"/>
      <c r="J62" s="134">
        <v>0</v>
      </c>
      <c r="K62" s="164">
        <v>133900</v>
      </c>
      <c r="L62" s="134">
        <v>0</v>
      </c>
      <c r="M62" s="134">
        <v>0</v>
      </c>
    </row>
    <row r="63" spans="1:13" ht="12.75" customHeight="1" x14ac:dyDescent="0.3">
      <c r="A63" s="22"/>
      <c r="B63" s="176" t="s">
        <v>117</v>
      </c>
      <c r="C63" s="174" t="s">
        <v>95</v>
      </c>
      <c r="D63" s="175">
        <v>1</v>
      </c>
      <c r="E63" s="174" t="s">
        <v>91</v>
      </c>
      <c r="F63" s="171">
        <v>160000</v>
      </c>
      <c r="G63" s="171">
        <f t="shared" si="4"/>
        <v>160000</v>
      </c>
      <c r="H63" s="155"/>
      <c r="J63" s="134">
        <v>0</v>
      </c>
      <c r="K63" s="164">
        <v>27810</v>
      </c>
      <c r="L63" s="134">
        <v>0</v>
      </c>
      <c r="M63" s="134">
        <v>0</v>
      </c>
    </row>
    <row r="64" spans="1:13" ht="12.75" customHeight="1" x14ac:dyDescent="0.3">
      <c r="A64" s="22"/>
      <c r="B64" s="176" t="s">
        <v>118</v>
      </c>
      <c r="C64" s="174" t="s">
        <v>95</v>
      </c>
      <c r="D64" s="175">
        <v>1.5</v>
      </c>
      <c r="E64" s="174" t="s">
        <v>91</v>
      </c>
      <c r="F64" s="171">
        <v>176000</v>
      </c>
      <c r="G64" s="171">
        <f t="shared" si="4"/>
        <v>264000</v>
      </c>
      <c r="H64" s="155"/>
      <c r="J64" s="134">
        <v>0</v>
      </c>
      <c r="K64" s="164">
        <v>41200</v>
      </c>
      <c r="L64" s="134">
        <v>0</v>
      </c>
      <c r="M64" s="134">
        <v>0</v>
      </c>
    </row>
    <row r="65" spans="1:13" ht="12.75" customHeight="1" x14ac:dyDescent="0.3">
      <c r="A65" s="22"/>
      <c r="B65" s="176" t="s">
        <v>119</v>
      </c>
      <c r="C65" s="174" t="s">
        <v>98</v>
      </c>
      <c r="D65" s="175">
        <v>4</v>
      </c>
      <c r="E65" s="174" t="s">
        <v>91</v>
      </c>
      <c r="F65" s="171">
        <v>34630</v>
      </c>
      <c r="G65" s="171">
        <f t="shared" si="4"/>
        <v>138520</v>
      </c>
      <c r="H65" s="155"/>
      <c r="J65" s="134"/>
      <c r="K65" s="165"/>
      <c r="L65" s="134"/>
      <c r="M65" s="134"/>
    </row>
    <row r="66" spans="1:13" ht="12.75" customHeight="1" x14ac:dyDescent="0.3">
      <c r="A66" s="22"/>
      <c r="B66" s="176" t="s">
        <v>120</v>
      </c>
      <c r="C66" s="174" t="s">
        <v>98</v>
      </c>
      <c r="D66" s="175">
        <v>5</v>
      </c>
      <c r="E66" s="174" t="s">
        <v>91</v>
      </c>
      <c r="F66" s="171">
        <f>103130/25</f>
        <v>4125.2</v>
      </c>
      <c r="G66" s="171">
        <f t="shared" si="4"/>
        <v>20626</v>
      </c>
      <c r="H66" s="155"/>
      <c r="J66" s="134">
        <v>0</v>
      </c>
      <c r="K66" s="164">
        <v>92700</v>
      </c>
      <c r="L66" s="134">
        <v>0</v>
      </c>
      <c r="M66" s="134">
        <v>0</v>
      </c>
    </row>
    <row r="67" spans="1:13" ht="12.75" customHeight="1" x14ac:dyDescent="0.3">
      <c r="A67" s="22"/>
      <c r="B67" s="173" t="s">
        <v>121</v>
      </c>
      <c r="C67" s="174"/>
      <c r="D67" s="175"/>
      <c r="E67" s="174"/>
      <c r="F67" s="171"/>
      <c r="G67" s="171">
        <f t="shared" si="4"/>
        <v>0</v>
      </c>
      <c r="H67" s="155"/>
      <c r="J67" s="134">
        <v>0</v>
      </c>
      <c r="K67" s="164">
        <v>442900</v>
      </c>
      <c r="L67" s="134">
        <v>0</v>
      </c>
      <c r="M67" s="134">
        <v>0</v>
      </c>
    </row>
    <row r="68" spans="1:13" ht="12.75" customHeight="1" x14ac:dyDescent="0.3">
      <c r="A68" s="22"/>
      <c r="B68" s="176" t="s">
        <v>122</v>
      </c>
      <c r="C68" s="174" t="s">
        <v>95</v>
      </c>
      <c r="D68" s="175">
        <v>4</v>
      </c>
      <c r="E68" s="174" t="s">
        <v>134</v>
      </c>
      <c r="F68" s="171">
        <v>14000</v>
      </c>
      <c r="G68" s="171">
        <f t="shared" si="4"/>
        <v>56000</v>
      </c>
      <c r="H68" s="155"/>
      <c r="J68" s="134"/>
      <c r="K68" s="164"/>
      <c r="L68" s="134"/>
      <c r="M68" s="134"/>
    </row>
    <row r="69" spans="1:13" ht="12.75" customHeight="1" x14ac:dyDescent="0.3">
      <c r="A69" s="22"/>
      <c r="B69" s="176" t="s">
        <v>123</v>
      </c>
      <c r="C69" s="174" t="s">
        <v>95</v>
      </c>
      <c r="D69" s="175">
        <v>1.5</v>
      </c>
      <c r="E69" s="174" t="s">
        <v>134</v>
      </c>
      <c r="F69" s="171">
        <v>24020</v>
      </c>
      <c r="G69" s="171">
        <f t="shared" si="4"/>
        <v>36030</v>
      </c>
      <c r="H69" s="155"/>
      <c r="J69" s="134"/>
      <c r="K69" s="164"/>
      <c r="L69" s="134"/>
      <c r="M69" s="134"/>
    </row>
    <row r="70" spans="1:13" ht="12.75" customHeight="1" x14ac:dyDescent="0.3">
      <c r="A70" s="22"/>
      <c r="B70" s="176" t="s">
        <v>124</v>
      </c>
      <c r="C70" s="174" t="s">
        <v>95</v>
      </c>
      <c r="D70" s="175">
        <v>2</v>
      </c>
      <c r="E70" s="174" t="s">
        <v>134</v>
      </c>
      <c r="F70" s="171">
        <v>46000</v>
      </c>
      <c r="G70" s="171">
        <f t="shared" si="4"/>
        <v>92000</v>
      </c>
      <c r="H70" s="155"/>
      <c r="J70" s="134"/>
      <c r="K70" s="164"/>
      <c r="L70" s="134"/>
      <c r="M70" s="134"/>
    </row>
    <row r="71" spans="1:13" ht="12.75" customHeight="1" x14ac:dyDescent="0.3">
      <c r="A71" s="22"/>
      <c r="B71" s="176" t="s">
        <v>125</v>
      </c>
      <c r="C71" s="174" t="s">
        <v>95</v>
      </c>
      <c r="D71" s="175">
        <v>1</v>
      </c>
      <c r="E71" s="174" t="s">
        <v>134</v>
      </c>
      <c r="F71" s="171">
        <v>35000</v>
      </c>
      <c r="G71" s="171">
        <f t="shared" si="4"/>
        <v>35000</v>
      </c>
      <c r="H71" s="155"/>
      <c r="J71" s="134"/>
      <c r="K71" s="165"/>
      <c r="L71" s="134"/>
      <c r="M71" s="134"/>
    </row>
    <row r="72" spans="1:13" ht="12.75" customHeight="1" x14ac:dyDescent="0.3">
      <c r="A72" s="22"/>
      <c r="B72" s="173" t="s">
        <v>126</v>
      </c>
      <c r="C72" s="174"/>
      <c r="D72" s="175"/>
      <c r="E72" s="174"/>
      <c r="F72" s="171"/>
      <c r="G72" s="171">
        <f t="shared" si="4"/>
        <v>0</v>
      </c>
      <c r="H72" s="155"/>
      <c r="J72" s="134">
        <v>0</v>
      </c>
      <c r="K72" s="164">
        <v>10300</v>
      </c>
      <c r="L72" s="134">
        <v>0</v>
      </c>
      <c r="M72" s="134">
        <v>0</v>
      </c>
    </row>
    <row r="73" spans="1:13" ht="12.75" customHeight="1" x14ac:dyDescent="0.3">
      <c r="A73" s="22"/>
      <c r="B73" s="176" t="s">
        <v>127</v>
      </c>
      <c r="C73" s="174" t="s">
        <v>95</v>
      </c>
      <c r="D73" s="175">
        <v>3</v>
      </c>
      <c r="E73" s="174" t="s">
        <v>133</v>
      </c>
      <c r="F73" s="171">
        <f>18330*4</f>
        <v>73320</v>
      </c>
      <c r="G73" s="171">
        <f t="shared" si="4"/>
        <v>219960</v>
      </c>
      <c r="H73" s="155"/>
      <c r="J73" s="134"/>
      <c r="K73" s="164"/>
      <c r="L73" s="134"/>
      <c r="M73" s="134"/>
    </row>
    <row r="74" spans="1:13" ht="12.75" customHeight="1" x14ac:dyDescent="0.3">
      <c r="A74" s="22"/>
      <c r="B74" s="176" t="s">
        <v>128</v>
      </c>
      <c r="C74" s="174" t="s">
        <v>95</v>
      </c>
      <c r="D74" s="175">
        <v>1.6</v>
      </c>
      <c r="E74" s="174" t="s">
        <v>133</v>
      </c>
      <c r="F74" s="171">
        <v>104210</v>
      </c>
      <c r="G74" s="171">
        <f t="shared" si="4"/>
        <v>166736</v>
      </c>
      <c r="H74" s="155"/>
      <c r="J74" s="134"/>
      <c r="K74" s="164"/>
      <c r="L74" s="134"/>
      <c r="M74" s="134"/>
    </row>
    <row r="75" spans="1:13" ht="12.75" customHeight="1" x14ac:dyDescent="0.3">
      <c r="A75" s="22"/>
      <c r="B75" s="176" t="s">
        <v>129</v>
      </c>
      <c r="C75" s="172" t="s">
        <v>95</v>
      </c>
      <c r="D75" s="172">
        <v>3</v>
      </c>
      <c r="E75" s="174" t="s">
        <v>133</v>
      </c>
      <c r="F75" s="171">
        <v>53230</v>
      </c>
      <c r="G75" s="171">
        <f t="shared" si="4"/>
        <v>159690</v>
      </c>
      <c r="H75" s="155"/>
      <c r="J75" s="134"/>
      <c r="K75" s="164"/>
      <c r="L75" s="134"/>
      <c r="M75" s="134"/>
    </row>
    <row r="76" spans="1:13" ht="12.75" customHeight="1" x14ac:dyDescent="0.3">
      <c r="A76" s="22"/>
      <c r="B76" s="177" t="s">
        <v>130</v>
      </c>
      <c r="C76" s="178" t="s">
        <v>98</v>
      </c>
      <c r="D76" s="179">
        <v>3</v>
      </c>
      <c r="E76" s="174" t="s">
        <v>133</v>
      </c>
      <c r="F76" s="180">
        <v>28500</v>
      </c>
      <c r="G76" s="171">
        <f t="shared" si="4"/>
        <v>85500</v>
      </c>
      <c r="H76" s="155"/>
      <c r="J76" s="134"/>
      <c r="K76" s="164"/>
      <c r="L76" s="134"/>
      <c r="M76" s="134"/>
    </row>
    <row r="77" spans="1:13" ht="12.75" customHeight="1" x14ac:dyDescent="0.3">
      <c r="A77" s="22"/>
      <c r="B77" s="181" t="s">
        <v>131</v>
      </c>
      <c r="C77" s="178"/>
      <c r="D77" s="179"/>
      <c r="E77" s="178"/>
      <c r="F77" s="180"/>
      <c r="G77" s="171">
        <f t="shared" si="4"/>
        <v>0</v>
      </c>
      <c r="H77" s="155"/>
      <c r="J77" s="134"/>
      <c r="K77" s="164"/>
      <c r="L77" s="134"/>
      <c r="M77" s="134"/>
    </row>
    <row r="78" spans="1:13" ht="12.75" customHeight="1" x14ac:dyDescent="0.3">
      <c r="A78" s="22"/>
      <c r="B78" s="177" t="s">
        <v>132</v>
      </c>
      <c r="C78" s="178" t="s">
        <v>95</v>
      </c>
      <c r="D78" s="179">
        <v>8</v>
      </c>
      <c r="E78" s="174" t="s">
        <v>133</v>
      </c>
      <c r="F78" s="180">
        <v>29760</v>
      </c>
      <c r="G78" s="171">
        <f t="shared" si="4"/>
        <v>238080</v>
      </c>
      <c r="H78" s="155"/>
      <c r="J78" s="134"/>
      <c r="K78" s="164"/>
      <c r="L78" s="134"/>
      <c r="M78" s="134"/>
    </row>
    <row r="79" spans="1:13" ht="13.5" customHeight="1" x14ac:dyDescent="0.3">
      <c r="A79" s="5"/>
      <c r="B79" s="54" t="s">
        <v>33</v>
      </c>
      <c r="C79" s="55"/>
      <c r="D79" s="55"/>
      <c r="E79" s="55"/>
      <c r="F79" s="55"/>
      <c r="G79" s="118">
        <f>SUM(G55:G78)</f>
        <v>4368632</v>
      </c>
      <c r="H79" s="156"/>
      <c r="K79" s="133" t="s">
        <v>65</v>
      </c>
      <c r="L79" s="133" t="s">
        <v>65</v>
      </c>
    </row>
    <row r="80" spans="1:13" ht="12" customHeight="1" x14ac:dyDescent="0.3">
      <c r="A80" s="2"/>
      <c r="B80" s="46"/>
      <c r="C80" s="47"/>
      <c r="D80" s="47"/>
      <c r="E80" s="56"/>
      <c r="F80" s="48"/>
      <c r="G80" s="48"/>
      <c r="H80" s="154"/>
      <c r="K80" s="133" t="s">
        <v>101</v>
      </c>
    </row>
    <row r="81" spans="1:13" ht="12" customHeight="1" x14ac:dyDescent="0.3">
      <c r="A81" s="5"/>
      <c r="B81" s="35" t="s">
        <v>34</v>
      </c>
      <c r="C81" s="36"/>
      <c r="D81" s="37"/>
      <c r="E81" s="37"/>
      <c r="F81" s="38"/>
      <c r="G81" s="38"/>
      <c r="H81" s="145"/>
      <c r="K81" s="133" t="s">
        <v>65</v>
      </c>
    </row>
    <row r="82" spans="1:13" ht="29.25" customHeight="1" x14ac:dyDescent="0.3">
      <c r="A82" s="5"/>
      <c r="B82" s="49" t="s">
        <v>35</v>
      </c>
      <c r="C82" s="50" t="s">
        <v>30</v>
      </c>
      <c r="D82" s="50" t="s">
        <v>31</v>
      </c>
      <c r="E82" s="49" t="s">
        <v>17</v>
      </c>
      <c r="F82" s="50" t="s">
        <v>18</v>
      </c>
      <c r="G82" s="49" t="s">
        <v>19</v>
      </c>
      <c r="H82" s="151"/>
      <c r="K82" s="133" t="s">
        <v>65</v>
      </c>
    </row>
    <row r="83" spans="1:13" ht="12.75" customHeight="1" x14ac:dyDescent="0.3">
      <c r="A83" s="22"/>
      <c r="B83" s="11" t="s">
        <v>97</v>
      </c>
      <c r="C83" s="53" t="s">
        <v>98</v>
      </c>
      <c r="D83" s="117">
        <v>150000</v>
      </c>
      <c r="E83" s="30"/>
      <c r="F83" s="128">
        <v>0.5</v>
      </c>
      <c r="G83" s="117">
        <f>D83*F83</f>
        <v>75000</v>
      </c>
      <c r="H83" s="155"/>
      <c r="J83" s="134">
        <v>1.0720000000000001</v>
      </c>
      <c r="K83" s="166">
        <v>0.5</v>
      </c>
      <c r="L83" s="134">
        <f>J83*K83</f>
        <v>0.53600000000000003</v>
      </c>
      <c r="M83" s="134">
        <v>0.5</v>
      </c>
    </row>
    <row r="84" spans="1:13" ht="13.5" customHeight="1" x14ac:dyDescent="0.3">
      <c r="A84" s="5"/>
      <c r="B84" s="57" t="s">
        <v>36</v>
      </c>
      <c r="C84" s="58"/>
      <c r="D84" s="58"/>
      <c r="E84" s="58"/>
      <c r="F84" s="59"/>
      <c r="G84" s="121">
        <f>SUM(G83)</f>
        <v>75000</v>
      </c>
      <c r="H84" s="156"/>
    </row>
    <row r="85" spans="1:13" ht="12" customHeight="1" x14ac:dyDescent="0.3">
      <c r="A85" s="2"/>
      <c r="B85" s="75"/>
      <c r="C85" s="75"/>
      <c r="D85" s="75"/>
      <c r="E85" s="75"/>
      <c r="F85" s="76"/>
      <c r="G85" s="76"/>
      <c r="H85" s="154"/>
    </row>
    <row r="86" spans="1:13" ht="12" customHeight="1" x14ac:dyDescent="0.3">
      <c r="A86" s="72"/>
      <c r="B86" s="77" t="s">
        <v>37</v>
      </c>
      <c r="C86" s="78"/>
      <c r="D86" s="78"/>
      <c r="E86" s="78"/>
      <c r="F86" s="78"/>
      <c r="G86" s="79">
        <f>G34+G39+G51+G79+G84</f>
        <v>10599780</v>
      </c>
      <c r="H86" s="157"/>
    </row>
    <row r="87" spans="1:13" ht="12" customHeight="1" x14ac:dyDescent="0.3">
      <c r="A87" s="72"/>
      <c r="B87" s="80" t="s">
        <v>38</v>
      </c>
      <c r="C87" s="61"/>
      <c r="D87" s="61"/>
      <c r="E87" s="61"/>
      <c r="F87" s="61"/>
      <c r="G87" s="81">
        <f>G86*0.05</f>
        <v>529989</v>
      </c>
      <c r="H87" s="157"/>
    </row>
    <row r="88" spans="1:13" ht="12" customHeight="1" x14ac:dyDescent="0.3">
      <c r="A88" s="72"/>
      <c r="B88" s="82" t="s">
        <v>39</v>
      </c>
      <c r="C88" s="60"/>
      <c r="D88" s="60"/>
      <c r="E88" s="60"/>
      <c r="F88" s="60"/>
      <c r="G88" s="83">
        <f>G87+G86</f>
        <v>11129769</v>
      </c>
      <c r="H88" s="157"/>
    </row>
    <row r="89" spans="1:13" ht="12" customHeight="1" x14ac:dyDescent="0.3">
      <c r="A89" s="72"/>
      <c r="B89" s="80" t="s">
        <v>40</v>
      </c>
      <c r="C89" s="61"/>
      <c r="D89" s="61"/>
      <c r="E89" s="61"/>
      <c r="F89" s="61"/>
      <c r="G89" s="81">
        <f>G12</f>
        <v>12600000</v>
      </c>
      <c r="H89" s="157"/>
    </row>
    <row r="90" spans="1:13" ht="12" customHeight="1" x14ac:dyDescent="0.3">
      <c r="A90" s="72"/>
      <c r="B90" s="84" t="s">
        <v>41</v>
      </c>
      <c r="C90" s="85"/>
      <c r="D90" s="85"/>
      <c r="E90" s="85"/>
      <c r="F90" s="85"/>
      <c r="G90" s="86">
        <f>G89-G88</f>
        <v>1470231</v>
      </c>
      <c r="H90" s="157"/>
    </row>
    <row r="91" spans="1:13" ht="12" customHeight="1" x14ac:dyDescent="0.3">
      <c r="A91" s="72"/>
      <c r="B91" s="73" t="s">
        <v>42</v>
      </c>
      <c r="C91" s="74"/>
      <c r="D91" s="74"/>
      <c r="E91" s="74"/>
      <c r="F91" s="74"/>
      <c r="G91" s="69"/>
      <c r="H91" s="157"/>
    </row>
    <row r="92" spans="1:13" ht="12.75" customHeight="1" thickBot="1" x14ac:dyDescent="0.35">
      <c r="A92" s="72"/>
      <c r="B92" s="87"/>
      <c r="C92" s="74"/>
      <c r="D92" s="74"/>
      <c r="E92" s="74"/>
      <c r="F92" s="74"/>
      <c r="G92" s="69"/>
      <c r="H92" s="157"/>
    </row>
    <row r="93" spans="1:13" ht="12" customHeight="1" x14ac:dyDescent="0.3">
      <c r="A93" s="72"/>
      <c r="B93" s="96" t="s">
        <v>43</v>
      </c>
      <c r="C93" s="97"/>
      <c r="D93" s="97"/>
      <c r="E93" s="97"/>
      <c r="F93" s="98"/>
      <c r="G93" s="69"/>
      <c r="H93" s="157"/>
    </row>
    <row r="94" spans="1:13" ht="12" customHeight="1" x14ac:dyDescent="0.3">
      <c r="A94" s="72"/>
      <c r="B94" s="99" t="s">
        <v>44</v>
      </c>
      <c r="C94" s="71"/>
      <c r="D94" s="71"/>
      <c r="E94" s="71"/>
      <c r="F94" s="100"/>
      <c r="G94" s="69"/>
      <c r="H94" s="157"/>
    </row>
    <row r="95" spans="1:13" ht="12" customHeight="1" x14ac:dyDescent="0.3">
      <c r="A95" s="72"/>
      <c r="B95" s="99" t="s">
        <v>45</v>
      </c>
      <c r="C95" s="71"/>
      <c r="D95" s="71"/>
      <c r="E95" s="71"/>
      <c r="F95" s="100"/>
      <c r="G95" s="69"/>
      <c r="H95" s="157"/>
    </row>
    <row r="96" spans="1:13" ht="12" customHeight="1" x14ac:dyDescent="0.3">
      <c r="A96" s="72"/>
      <c r="B96" s="99" t="s">
        <v>46</v>
      </c>
      <c r="C96" s="71"/>
      <c r="D96" s="71"/>
      <c r="E96" s="71"/>
      <c r="F96" s="100"/>
      <c r="G96" s="69"/>
      <c r="H96" s="157"/>
    </row>
    <row r="97" spans="1:8" ht="12" customHeight="1" x14ac:dyDescent="0.3">
      <c r="A97" s="72"/>
      <c r="B97" s="99" t="s">
        <v>47</v>
      </c>
      <c r="C97" s="71"/>
      <c r="D97" s="71"/>
      <c r="E97" s="71"/>
      <c r="F97" s="100"/>
      <c r="G97" s="69"/>
      <c r="H97" s="157"/>
    </row>
    <row r="98" spans="1:8" ht="12" customHeight="1" x14ac:dyDescent="0.3">
      <c r="A98" s="72"/>
      <c r="B98" s="99" t="s">
        <v>48</v>
      </c>
      <c r="C98" s="71"/>
      <c r="D98" s="71"/>
      <c r="E98" s="71"/>
      <c r="F98" s="100"/>
      <c r="G98" s="69"/>
      <c r="H98" s="157"/>
    </row>
    <row r="99" spans="1:8" ht="12.75" customHeight="1" thickBot="1" x14ac:dyDescent="0.35">
      <c r="A99" s="72"/>
      <c r="B99" s="101" t="s">
        <v>49</v>
      </c>
      <c r="C99" s="102"/>
      <c r="D99" s="102"/>
      <c r="E99" s="102"/>
      <c r="F99" s="103"/>
      <c r="G99" s="69"/>
      <c r="H99" s="157"/>
    </row>
    <row r="100" spans="1:8" ht="12.75" customHeight="1" thickBot="1" x14ac:dyDescent="0.35">
      <c r="A100" s="72"/>
      <c r="B100" s="94"/>
      <c r="C100" s="71"/>
      <c r="D100" s="71"/>
      <c r="E100" s="71"/>
      <c r="F100" s="71"/>
      <c r="G100" s="69"/>
      <c r="H100" s="157"/>
    </row>
    <row r="101" spans="1:8" ht="15" customHeight="1" thickBot="1" x14ac:dyDescent="0.35">
      <c r="A101" s="72"/>
      <c r="B101" s="200" t="s">
        <v>50</v>
      </c>
      <c r="C101" s="201"/>
      <c r="D101" s="202"/>
      <c r="E101" s="63"/>
      <c r="F101" s="63"/>
      <c r="G101" s="69"/>
      <c r="H101" s="157"/>
    </row>
    <row r="102" spans="1:8" ht="12" customHeight="1" x14ac:dyDescent="0.3">
      <c r="A102" s="72"/>
      <c r="B102" s="123" t="s">
        <v>35</v>
      </c>
      <c r="C102" s="124" t="s">
        <v>51</v>
      </c>
      <c r="D102" s="125" t="s">
        <v>52</v>
      </c>
      <c r="E102" s="63"/>
      <c r="F102" s="63"/>
      <c r="G102" s="69"/>
      <c r="H102" s="157"/>
    </row>
    <row r="103" spans="1:8" ht="12" customHeight="1" x14ac:dyDescent="0.3">
      <c r="A103" s="72"/>
      <c r="B103" s="89" t="s">
        <v>53</v>
      </c>
      <c r="C103" s="64">
        <f>G34</f>
        <v>5594420</v>
      </c>
      <c r="D103" s="90">
        <f>(C103/C109)</f>
        <v>0.502653738815244</v>
      </c>
      <c r="E103" s="63"/>
      <c r="F103" s="63"/>
      <c r="G103" s="69"/>
      <c r="H103" s="157"/>
    </row>
    <row r="104" spans="1:8" ht="12" customHeight="1" x14ac:dyDescent="0.3">
      <c r="A104" s="72"/>
      <c r="B104" s="89" t="s">
        <v>54</v>
      </c>
      <c r="C104" s="65">
        <v>0</v>
      </c>
      <c r="D104" s="90">
        <v>0</v>
      </c>
      <c r="E104" s="63"/>
      <c r="F104" s="63"/>
      <c r="G104" s="69"/>
      <c r="H104" s="157"/>
    </row>
    <row r="105" spans="1:8" ht="12" customHeight="1" x14ac:dyDescent="0.3">
      <c r="A105" s="72"/>
      <c r="B105" s="89" t="s">
        <v>55</v>
      </c>
      <c r="C105" s="64">
        <f>G51</f>
        <v>561728</v>
      </c>
      <c r="D105" s="90">
        <f>(C105/C109)</f>
        <v>5.0470768980021057E-2</v>
      </c>
      <c r="E105" s="63"/>
      <c r="F105" s="63"/>
      <c r="G105" s="69"/>
      <c r="H105" s="157"/>
    </row>
    <row r="106" spans="1:8" ht="12" customHeight="1" x14ac:dyDescent="0.3">
      <c r="A106" s="72"/>
      <c r="B106" s="89" t="s">
        <v>29</v>
      </c>
      <c r="C106" s="64">
        <f>G79</f>
        <v>4368632</v>
      </c>
      <c r="D106" s="90">
        <f>(C106/C109)</f>
        <v>0.39251776025180757</v>
      </c>
      <c r="E106" s="63"/>
      <c r="F106" s="63"/>
      <c r="G106" s="69"/>
      <c r="H106" s="157"/>
    </row>
    <row r="107" spans="1:8" ht="12" customHeight="1" x14ac:dyDescent="0.3">
      <c r="A107" s="72"/>
      <c r="B107" s="89" t="s">
        <v>56</v>
      </c>
      <c r="C107" s="66">
        <f>G84</f>
        <v>75000</v>
      </c>
      <c r="D107" s="90">
        <f>(C107/C109)</f>
        <v>6.738684333879706E-3</v>
      </c>
      <c r="E107" s="68"/>
      <c r="F107" s="68"/>
      <c r="G107" s="69"/>
      <c r="H107" s="157"/>
    </row>
    <row r="108" spans="1:8" ht="12" customHeight="1" x14ac:dyDescent="0.3">
      <c r="A108" s="72"/>
      <c r="B108" s="89" t="s">
        <v>57</v>
      </c>
      <c r="C108" s="66">
        <f>G87</f>
        <v>529989</v>
      </c>
      <c r="D108" s="90">
        <f>(C108/C109)</f>
        <v>4.7619047619047616E-2</v>
      </c>
      <c r="E108" s="68"/>
      <c r="F108" s="68"/>
      <c r="G108" s="69"/>
      <c r="H108" s="157"/>
    </row>
    <row r="109" spans="1:8" ht="12.75" customHeight="1" thickBot="1" x14ac:dyDescent="0.35">
      <c r="A109" s="72"/>
      <c r="B109" s="91" t="s">
        <v>58</v>
      </c>
      <c r="C109" s="92">
        <f>SUM(C103:C108)</f>
        <v>11129769</v>
      </c>
      <c r="D109" s="93">
        <f>SUM(D103:D108)</f>
        <v>1</v>
      </c>
      <c r="E109" s="68"/>
      <c r="F109" s="68"/>
      <c r="G109" s="69"/>
      <c r="H109" s="157"/>
    </row>
    <row r="110" spans="1:8" ht="12" customHeight="1" x14ac:dyDescent="0.3">
      <c r="A110" s="72"/>
      <c r="B110" s="87"/>
      <c r="C110" s="74"/>
      <c r="D110" s="74"/>
      <c r="E110" s="74"/>
      <c r="F110" s="74"/>
      <c r="G110" s="69"/>
      <c r="H110" s="157"/>
    </row>
    <row r="111" spans="1:8" ht="12.75" customHeight="1" x14ac:dyDescent="0.3">
      <c r="A111" s="72"/>
      <c r="B111" s="88"/>
      <c r="C111" s="74"/>
      <c r="D111" s="74"/>
      <c r="E111" s="74"/>
      <c r="F111" s="74"/>
      <c r="G111" s="69"/>
      <c r="H111" s="157"/>
    </row>
    <row r="112" spans="1:8" ht="12" customHeight="1" thickBot="1" x14ac:dyDescent="0.35">
      <c r="A112" s="62"/>
      <c r="B112" s="197" t="s">
        <v>96</v>
      </c>
      <c r="C112" s="198"/>
      <c r="D112" s="198"/>
      <c r="E112" s="199"/>
      <c r="F112" s="67"/>
      <c r="G112" s="69"/>
      <c r="H112" s="157"/>
    </row>
    <row r="113" spans="1:8" ht="12" customHeight="1" x14ac:dyDescent="0.3">
      <c r="A113" s="72"/>
      <c r="B113" s="105" t="s">
        <v>138</v>
      </c>
      <c r="C113" s="122">
        <v>45000</v>
      </c>
      <c r="D113" s="122">
        <f>G9</f>
        <v>60000</v>
      </c>
      <c r="E113" s="122">
        <v>65000</v>
      </c>
      <c r="F113" s="104"/>
      <c r="G113" s="70"/>
      <c r="H113" s="158"/>
    </row>
    <row r="114" spans="1:8" ht="12.75" customHeight="1" thickBot="1" x14ac:dyDescent="0.35">
      <c r="A114" s="72"/>
      <c r="B114" s="91" t="s">
        <v>139</v>
      </c>
      <c r="C114" s="92">
        <f>(G88/C113)</f>
        <v>247.32820000000001</v>
      </c>
      <c r="D114" s="92">
        <f>(G88/D113)</f>
        <v>185.49615</v>
      </c>
      <c r="E114" s="106">
        <f>(G88/E113)</f>
        <v>171.22721538461539</v>
      </c>
      <c r="F114" s="104"/>
      <c r="G114" s="70"/>
      <c r="H114" s="158"/>
    </row>
    <row r="115" spans="1:8" ht="15.6" customHeight="1" x14ac:dyDescent="0.3">
      <c r="A115" s="72"/>
      <c r="B115" s="95" t="s">
        <v>59</v>
      </c>
      <c r="C115" s="71"/>
      <c r="D115" s="71"/>
      <c r="E115" s="71"/>
      <c r="F115" s="71"/>
      <c r="G115" s="71"/>
      <c r="H115" s="159"/>
    </row>
  </sheetData>
  <mergeCells count="9">
    <mergeCell ref="E9:F9"/>
    <mergeCell ref="E14:F14"/>
    <mergeCell ref="E15:F15"/>
    <mergeCell ref="B17:G17"/>
    <mergeCell ref="B112:E112"/>
    <mergeCell ref="B101:D101"/>
    <mergeCell ref="E13:F13"/>
    <mergeCell ref="E11:F11"/>
    <mergeCell ref="E10:F10"/>
  </mergeCells>
  <pageMargins left="0.748031" right="0.748031" top="0.98425200000000002" bottom="0.98425200000000002" header="0" footer="0"/>
  <pageSetup scale="44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="110" zoomScaleNormal="110" workbookViewId="0">
      <selection activeCell="G10" sqref="G10"/>
    </sheetView>
  </sheetViews>
  <sheetFormatPr baseColWidth="10" defaultRowHeight="14.4" x14ac:dyDescent="0.3"/>
  <cols>
    <col min="1" max="1" width="4.77734375" customWidth="1"/>
    <col min="2" max="2" width="15.21875" customWidth="1"/>
    <col min="3" max="3" width="19.6640625" customWidth="1"/>
    <col min="7" max="7" width="22.33203125" customWidth="1"/>
  </cols>
  <sheetData>
    <row r="1" spans="1:7" x14ac:dyDescent="0.3">
      <c r="A1" s="2"/>
      <c r="B1" s="2"/>
      <c r="C1" s="2"/>
      <c r="D1" s="2"/>
      <c r="E1" s="2"/>
      <c r="F1" s="2"/>
      <c r="G1" s="2"/>
    </row>
    <row r="2" spans="1:7" x14ac:dyDescent="0.3">
      <c r="A2" s="2"/>
      <c r="B2" s="2"/>
      <c r="C2" s="2"/>
      <c r="D2" s="2"/>
      <c r="E2" s="2"/>
      <c r="F2" s="2"/>
      <c r="G2" s="2"/>
    </row>
    <row r="3" spans="1:7" x14ac:dyDescent="0.3">
      <c r="A3" s="2"/>
      <c r="B3" s="2"/>
      <c r="C3" s="2"/>
      <c r="D3" s="2"/>
      <c r="E3" s="2"/>
      <c r="F3" s="2"/>
      <c r="G3" s="2"/>
    </row>
    <row r="4" spans="1:7" x14ac:dyDescent="0.3">
      <c r="A4" s="2"/>
      <c r="B4" s="2"/>
      <c r="C4" s="2"/>
      <c r="D4" s="2"/>
      <c r="E4" s="2"/>
      <c r="F4" s="2"/>
      <c r="G4" s="2"/>
    </row>
    <row r="5" spans="1:7" x14ac:dyDescent="0.3">
      <c r="A5" s="2"/>
      <c r="B5" s="2"/>
      <c r="C5" s="2"/>
      <c r="D5" s="2"/>
      <c r="E5" s="2"/>
      <c r="F5" s="2"/>
      <c r="G5" s="2"/>
    </row>
    <row r="6" spans="1:7" x14ac:dyDescent="0.3">
      <c r="A6" s="2"/>
      <c r="B6" s="2"/>
      <c r="C6" s="2"/>
      <c r="D6" s="2"/>
      <c r="E6" s="2"/>
      <c r="F6" s="2"/>
      <c r="G6" s="2"/>
    </row>
    <row r="7" spans="1:7" x14ac:dyDescent="0.3">
      <c r="A7" s="2"/>
      <c r="B7" s="2"/>
      <c r="C7" s="2"/>
      <c r="D7" s="2"/>
      <c r="E7" s="2"/>
      <c r="F7" s="2"/>
      <c r="G7" s="2"/>
    </row>
    <row r="8" spans="1:7" x14ac:dyDescent="0.3">
      <c r="A8" s="2"/>
      <c r="B8" s="3"/>
      <c r="C8" s="4"/>
      <c r="D8" s="2"/>
      <c r="E8" s="4"/>
      <c r="F8" s="4"/>
      <c r="G8" s="4"/>
    </row>
    <row r="9" spans="1:7" x14ac:dyDescent="0.3">
      <c r="A9" s="5"/>
      <c r="B9" s="6" t="s">
        <v>0</v>
      </c>
      <c r="C9" s="7" t="s">
        <v>60</v>
      </c>
      <c r="D9" s="8"/>
      <c r="E9" s="189" t="s">
        <v>66</v>
      </c>
      <c r="F9" s="190"/>
      <c r="G9" s="207">
        <v>50000</v>
      </c>
    </row>
    <row r="10" spans="1:7" x14ac:dyDescent="0.3">
      <c r="A10" s="5"/>
      <c r="B10" s="9" t="s">
        <v>1</v>
      </c>
      <c r="C10" s="127" t="s">
        <v>61</v>
      </c>
      <c r="D10" s="10"/>
      <c r="E10" s="193" t="s">
        <v>2</v>
      </c>
      <c r="F10" s="194"/>
      <c r="G10" s="127" t="s">
        <v>108</v>
      </c>
    </row>
    <row r="11" spans="1:7" x14ac:dyDescent="0.3">
      <c r="A11" s="5"/>
      <c r="B11" s="9" t="s">
        <v>3</v>
      </c>
      <c r="C11" s="12" t="s">
        <v>62</v>
      </c>
      <c r="D11" s="10"/>
      <c r="E11" s="191" t="s">
        <v>67</v>
      </c>
      <c r="F11" s="192"/>
      <c r="G11" s="126">
        <v>250</v>
      </c>
    </row>
    <row r="12" spans="1:7" x14ac:dyDescent="0.3">
      <c r="A12" s="5"/>
      <c r="B12" s="9" t="s">
        <v>4</v>
      </c>
      <c r="C12" s="13" t="s">
        <v>142</v>
      </c>
      <c r="D12" s="10"/>
      <c r="E12" s="14" t="s">
        <v>5</v>
      </c>
      <c r="F12" s="15"/>
      <c r="G12" s="16">
        <f>G9*G11</f>
        <v>12500000</v>
      </c>
    </row>
    <row r="13" spans="1:7" x14ac:dyDescent="0.3">
      <c r="A13" s="5"/>
      <c r="B13" s="9" t="s">
        <v>6</v>
      </c>
      <c r="C13" s="12" t="s">
        <v>143</v>
      </c>
      <c r="D13" s="10"/>
      <c r="E13" s="191" t="s">
        <v>7</v>
      </c>
      <c r="F13" s="192"/>
      <c r="G13" s="12" t="s">
        <v>63</v>
      </c>
    </row>
    <row r="14" spans="1:7" x14ac:dyDescent="0.3">
      <c r="A14" s="5"/>
      <c r="B14" s="9" t="s">
        <v>8</v>
      </c>
      <c r="C14" s="130" t="s">
        <v>144</v>
      </c>
      <c r="D14" s="10"/>
      <c r="E14" s="191" t="s">
        <v>9</v>
      </c>
      <c r="F14" s="192"/>
      <c r="G14" s="12" t="s">
        <v>64</v>
      </c>
    </row>
    <row r="15" spans="1:7" ht="20.399999999999999" x14ac:dyDescent="0.3">
      <c r="A15" s="5"/>
      <c r="B15" s="9" t="s">
        <v>10</v>
      </c>
      <c r="C15" s="129">
        <v>44713</v>
      </c>
      <c r="D15" s="10"/>
      <c r="E15" s="193" t="s">
        <v>11</v>
      </c>
      <c r="F15" s="194"/>
      <c r="G15" s="127" t="s">
        <v>109</v>
      </c>
    </row>
    <row r="16" spans="1:7" x14ac:dyDescent="0.3">
      <c r="A16" s="2"/>
      <c r="B16" s="17"/>
      <c r="C16" s="18"/>
      <c r="D16" s="19"/>
      <c r="E16" s="20"/>
      <c r="F16" s="20"/>
      <c r="G16" s="21"/>
    </row>
    <row r="17" spans="1:7" x14ac:dyDescent="0.3">
      <c r="A17" s="22"/>
      <c r="B17" s="195" t="s">
        <v>12</v>
      </c>
      <c r="C17" s="196"/>
      <c r="D17" s="196"/>
      <c r="E17" s="196"/>
      <c r="F17" s="196"/>
      <c r="G17" s="196"/>
    </row>
    <row r="18" spans="1:7" x14ac:dyDescent="0.3">
      <c r="A18" s="2"/>
      <c r="B18" s="23"/>
      <c r="C18" s="24"/>
      <c r="D18" s="24"/>
      <c r="E18" s="24"/>
      <c r="F18" s="25"/>
      <c r="G18" s="25"/>
    </row>
    <row r="19" spans="1:7" x14ac:dyDescent="0.3">
      <c r="A19" s="5"/>
      <c r="B19" s="26" t="s">
        <v>13</v>
      </c>
      <c r="C19" s="27"/>
      <c r="D19" s="28"/>
      <c r="E19" s="28"/>
      <c r="F19" s="28"/>
      <c r="G19" s="28"/>
    </row>
    <row r="20" spans="1:7" ht="24" x14ac:dyDescent="0.3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x14ac:dyDescent="0.3">
      <c r="A21" s="22"/>
      <c r="B21" s="187" t="s">
        <v>68</v>
      </c>
      <c r="C21" s="30" t="s">
        <v>20</v>
      </c>
      <c r="D21" s="110">
        <v>1</v>
      </c>
      <c r="E21" s="30" t="s">
        <v>69</v>
      </c>
      <c r="F21" s="109">
        <v>26000</v>
      </c>
      <c r="G21" s="109">
        <f>D21*F21</f>
        <v>26000</v>
      </c>
    </row>
    <row r="22" spans="1:7" ht="21.6" x14ac:dyDescent="0.3">
      <c r="A22" s="22"/>
      <c r="B22" s="187" t="s">
        <v>70</v>
      </c>
      <c r="C22" s="30" t="s">
        <v>20</v>
      </c>
      <c r="D22" s="110">
        <v>2</v>
      </c>
      <c r="E22" s="30" t="s">
        <v>69</v>
      </c>
      <c r="F22" s="109">
        <v>26000</v>
      </c>
      <c r="G22" s="109">
        <f t="shared" ref="G22:G33" si="0">D22*F22</f>
        <v>52000</v>
      </c>
    </row>
    <row r="23" spans="1:7" x14ac:dyDescent="0.3">
      <c r="A23" s="22"/>
      <c r="B23" s="187" t="s">
        <v>71</v>
      </c>
      <c r="C23" s="30" t="s">
        <v>20</v>
      </c>
      <c r="D23" s="120">
        <v>33.340000000000003</v>
      </c>
      <c r="E23" s="30" t="s">
        <v>82</v>
      </c>
      <c r="F23" s="109">
        <v>26000</v>
      </c>
      <c r="G23" s="109">
        <f t="shared" si="0"/>
        <v>866840.00000000012</v>
      </c>
    </row>
    <row r="24" spans="1:7" x14ac:dyDescent="0.3">
      <c r="A24" s="22"/>
      <c r="B24" s="187" t="s">
        <v>72</v>
      </c>
      <c r="C24" s="30" t="s">
        <v>20</v>
      </c>
      <c r="D24" s="110">
        <v>4</v>
      </c>
      <c r="E24" s="30" t="s">
        <v>73</v>
      </c>
      <c r="F24" s="109">
        <v>26000</v>
      </c>
      <c r="G24" s="109">
        <f t="shared" si="0"/>
        <v>104000</v>
      </c>
    </row>
    <row r="25" spans="1:7" x14ac:dyDescent="0.3">
      <c r="A25" s="22"/>
      <c r="B25" s="187" t="s">
        <v>74</v>
      </c>
      <c r="C25" s="30" t="s">
        <v>20</v>
      </c>
      <c r="D25" s="110">
        <v>1</v>
      </c>
      <c r="E25" s="30" t="s">
        <v>83</v>
      </c>
      <c r="F25" s="109">
        <v>26000</v>
      </c>
      <c r="G25" s="109">
        <f t="shared" si="0"/>
        <v>26000</v>
      </c>
    </row>
    <row r="26" spans="1:7" x14ac:dyDescent="0.3">
      <c r="A26" s="22"/>
      <c r="B26" s="187" t="s">
        <v>75</v>
      </c>
      <c r="C26" s="30" t="s">
        <v>20</v>
      </c>
      <c r="D26" s="110">
        <v>13</v>
      </c>
      <c r="E26" s="30" t="s">
        <v>83</v>
      </c>
      <c r="F26" s="109">
        <v>26000</v>
      </c>
      <c r="G26" s="109">
        <f t="shared" si="0"/>
        <v>338000</v>
      </c>
    </row>
    <row r="27" spans="1:7" x14ac:dyDescent="0.3">
      <c r="A27" s="22"/>
      <c r="B27" s="187" t="s">
        <v>76</v>
      </c>
      <c r="C27" s="30" t="s">
        <v>20</v>
      </c>
      <c r="D27" s="111">
        <v>2.68</v>
      </c>
      <c r="E27" s="30" t="s">
        <v>77</v>
      </c>
      <c r="F27" s="109">
        <v>26000</v>
      </c>
      <c r="G27" s="109">
        <f t="shared" si="0"/>
        <v>69680</v>
      </c>
    </row>
    <row r="28" spans="1:7" x14ac:dyDescent="0.3">
      <c r="A28" s="22"/>
      <c r="B28" s="187" t="s">
        <v>72</v>
      </c>
      <c r="C28" s="30" t="s">
        <v>20</v>
      </c>
      <c r="D28" s="111">
        <v>2.15</v>
      </c>
      <c r="E28" s="30" t="s">
        <v>84</v>
      </c>
      <c r="F28" s="109">
        <v>26000</v>
      </c>
      <c r="G28" s="109">
        <f t="shared" si="0"/>
        <v>55900</v>
      </c>
    </row>
    <row r="29" spans="1:7" x14ac:dyDescent="0.3">
      <c r="A29" s="22"/>
      <c r="B29" s="187" t="s">
        <v>75</v>
      </c>
      <c r="C29" s="30" t="s">
        <v>20</v>
      </c>
      <c r="D29" s="110">
        <v>13</v>
      </c>
      <c r="E29" s="30" t="s">
        <v>84</v>
      </c>
      <c r="F29" s="109">
        <v>26000</v>
      </c>
      <c r="G29" s="109">
        <f t="shared" si="0"/>
        <v>338000</v>
      </c>
    </row>
    <row r="30" spans="1:7" x14ac:dyDescent="0.3">
      <c r="A30" s="22"/>
      <c r="B30" s="187" t="s">
        <v>78</v>
      </c>
      <c r="C30" s="30" t="s">
        <v>20</v>
      </c>
      <c r="D30" s="110">
        <v>6</v>
      </c>
      <c r="E30" s="30" t="s">
        <v>79</v>
      </c>
      <c r="F30" s="109">
        <v>26000</v>
      </c>
      <c r="G30" s="109">
        <f t="shared" si="0"/>
        <v>156000</v>
      </c>
    </row>
    <row r="31" spans="1:7" x14ac:dyDescent="0.3">
      <c r="A31" s="22"/>
      <c r="B31" s="187" t="s">
        <v>80</v>
      </c>
      <c r="C31" s="30" t="s">
        <v>20</v>
      </c>
      <c r="D31" s="110">
        <v>3</v>
      </c>
      <c r="E31" s="30" t="s">
        <v>85</v>
      </c>
      <c r="F31" s="109">
        <v>26000</v>
      </c>
      <c r="G31" s="109">
        <f t="shared" si="0"/>
        <v>78000</v>
      </c>
    </row>
    <row r="32" spans="1:7" ht="21.6" x14ac:dyDescent="0.3">
      <c r="A32" s="22"/>
      <c r="B32" s="203" t="s">
        <v>140</v>
      </c>
      <c r="C32" s="204" t="s">
        <v>20</v>
      </c>
      <c r="D32" s="205">
        <v>96</v>
      </c>
      <c r="E32" s="204" t="s">
        <v>81</v>
      </c>
      <c r="F32" s="206">
        <v>26000</v>
      </c>
      <c r="G32" s="206">
        <f t="shared" si="0"/>
        <v>2496000</v>
      </c>
    </row>
    <row r="33" spans="1:9" x14ac:dyDescent="0.3">
      <c r="A33" s="22"/>
      <c r="B33" s="203" t="s">
        <v>141</v>
      </c>
      <c r="C33" s="204" t="s">
        <v>20</v>
      </c>
      <c r="D33" s="205">
        <v>38</v>
      </c>
      <c r="E33" s="204" t="s">
        <v>81</v>
      </c>
      <c r="F33" s="206">
        <v>26000</v>
      </c>
      <c r="G33" s="206">
        <f t="shared" si="0"/>
        <v>988000</v>
      </c>
    </row>
    <row r="34" spans="1:9" x14ac:dyDescent="0.3">
      <c r="A34" s="22"/>
      <c r="B34" s="31" t="s">
        <v>21</v>
      </c>
      <c r="C34" s="32"/>
      <c r="D34" s="32"/>
      <c r="E34" s="32"/>
      <c r="F34" s="33"/>
      <c r="G34" s="112">
        <f>SUM(G21:G33)</f>
        <v>5594420</v>
      </c>
    </row>
    <row r="35" spans="1:9" x14ac:dyDescent="0.3">
      <c r="A35" s="2"/>
      <c r="B35" s="23"/>
      <c r="C35" s="25"/>
      <c r="D35" s="25"/>
      <c r="E35" s="25"/>
      <c r="F35" s="34"/>
      <c r="G35" s="113"/>
    </row>
    <row r="36" spans="1:9" x14ac:dyDescent="0.3">
      <c r="A36" s="5"/>
      <c r="B36" s="35" t="s">
        <v>22</v>
      </c>
      <c r="C36" s="36"/>
      <c r="D36" s="37"/>
      <c r="E36" s="37"/>
      <c r="F36" s="38"/>
      <c r="G36" s="37"/>
    </row>
    <row r="37" spans="1:9" ht="24" x14ac:dyDescent="0.3">
      <c r="A37" s="5"/>
      <c r="B37" s="39" t="s">
        <v>14</v>
      </c>
      <c r="C37" s="40" t="s">
        <v>15</v>
      </c>
      <c r="D37" s="40" t="s">
        <v>16</v>
      </c>
      <c r="E37" s="39" t="s">
        <v>17</v>
      </c>
      <c r="F37" s="40" t="s">
        <v>18</v>
      </c>
      <c r="G37" s="39" t="s">
        <v>19</v>
      </c>
    </row>
    <row r="38" spans="1:9" x14ac:dyDescent="0.3">
      <c r="A38" s="5"/>
      <c r="B38" s="41" t="s">
        <v>65</v>
      </c>
      <c r="C38" s="42" t="s">
        <v>65</v>
      </c>
      <c r="D38" s="42" t="s">
        <v>65</v>
      </c>
      <c r="E38" s="42" t="s">
        <v>65</v>
      </c>
      <c r="F38" s="107" t="s">
        <v>65</v>
      </c>
      <c r="G38" s="114">
        <v>0</v>
      </c>
    </row>
    <row r="39" spans="1:9" x14ac:dyDescent="0.3">
      <c r="A39" s="5"/>
      <c r="B39" s="43" t="s">
        <v>23</v>
      </c>
      <c r="C39" s="44"/>
      <c r="D39" s="44" t="s">
        <v>65</v>
      </c>
      <c r="E39" s="44"/>
      <c r="F39" s="45"/>
      <c r="G39" s="115">
        <f>SUM(G38)</f>
        <v>0</v>
      </c>
    </row>
    <row r="40" spans="1:9" x14ac:dyDescent="0.3">
      <c r="A40" s="2"/>
      <c r="B40" s="46"/>
      <c r="C40" s="47"/>
      <c r="D40" s="47"/>
      <c r="E40" s="47"/>
      <c r="F40" s="48"/>
      <c r="G40" s="48"/>
    </row>
    <row r="41" spans="1:9" x14ac:dyDescent="0.3">
      <c r="A41" s="5"/>
      <c r="B41" s="35" t="s">
        <v>24</v>
      </c>
      <c r="C41" s="36"/>
      <c r="D41" s="37"/>
      <c r="E41" s="37"/>
      <c r="F41" s="38"/>
      <c r="G41" s="38"/>
    </row>
    <row r="42" spans="1:9" ht="24" x14ac:dyDescent="0.3">
      <c r="A42" s="5"/>
      <c r="B42" s="49" t="s">
        <v>14</v>
      </c>
      <c r="C42" s="49" t="s">
        <v>15</v>
      </c>
      <c r="D42" s="49" t="s">
        <v>16</v>
      </c>
      <c r="E42" s="49" t="s">
        <v>17</v>
      </c>
      <c r="F42" s="50" t="s">
        <v>18</v>
      </c>
      <c r="G42" s="49" t="s">
        <v>19</v>
      </c>
    </row>
    <row r="43" spans="1:9" x14ac:dyDescent="0.3">
      <c r="A43" s="119"/>
      <c r="B43" s="187" t="s">
        <v>26</v>
      </c>
      <c r="C43" s="30" t="s">
        <v>25</v>
      </c>
      <c r="D43" s="110">
        <v>0.4</v>
      </c>
      <c r="E43" s="30" t="s">
        <v>69</v>
      </c>
      <c r="F43" s="109">
        <f>'CEBOLLA DE GUARDA'!F43*'Al 22.06.22'!$I$43</f>
        <v>358476.79999999999</v>
      </c>
      <c r="G43" s="109">
        <f>D43*F43</f>
        <v>143390.72</v>
      </c>
      <c r="I43" s="188">
        <v>1.0449999999999999</v>
      </c>
    </row>
    <row r="44" spans="1:9" x14ac:dyDescent="0.3">
      <c r="A44" s="119"/>
      <c r="B44" s="187" t="s">
        <v>86</v>
      </c>
      <c r="C44" s="30" t="s">
        <v>25</v>
      </c>
      <c r="D44" s="110">
        <v>1</v>
      </c>
      <c r="E44" s="30" t="s">
        <v>69</v>
      </c>
      <c r="F44" s="109">
        <f>'CEBOLLA DE GUARDA'!F44*'Al 22.06.22'!$I$43</f>
        <v>89619.199999999997</v>
      </c>
      <c r="G44" s="109">
        <f t="shared" ref="G44:G50" si="1">D44*F44</f>
        <v>89619.199999999997</v>
      </c>
    </row>
    <row r="45" spans="1:9" x14ac:dyDescent="0.3">
      <c r="A45" s="119"/>
      <c r="B45" s="187" t="s">
        <v>87</v>
      </c>
      <c r="C45" s="30" t="s">
        <v>25</v>
      </c>
      <c r="D45" s="110">
        <v>1</v>
      </c>
      <c r="E45" s="30" t="s">
        <v>99</v>
      </c>
      <c r="F45" s="109">
        <f>'CEBOLLA DE GUARDA'!F45*'Al 22.06.22'!$I$43</f>
        <v>89619.199999999997</v>
      </c>
      <c r="G45" s="109">
        <f t="shared" si="1"/>
        <v>89619.199999999997</v>
      </c>
    </row>
    <row r="46" spans="1:9" x14ac:dyDescent="0.3">
      <c r="A46" s="119"/>
      <c r="B46" s="187" t="s">
        <v>88</v>
      </c>
      <c r="C46" s="30" t="s">
        <v>25</v>
      </c>
      <c r="D46" s="110">
        <v>0.5</v>
      </c>
      <c r="E46" s="30" t="s">
        <v>69</v>
      </c>
      <c r="F46" s="109">
        <f>'CEBOLLA DE GUARDA'!F46*'Al 22.06.22'!$I$43</f>
        <v>179238.39999999999</v>
      </c>
      <c r="G46" s="109">
        <f t="shared" si="1"/>
        <v>89619.199999999997</v>
      </c>
    </row>
    <row r="47" spans="1:9" x14ac:dyDescent="0.3">
      <c r="A47" s="119"/>
      <c r="B47" s="187" t="s">
        <v>89</v>
      </c>
      <c r="C47" s="30" t="s">
        <v>25</v>
      </c>
      <c r="D47" s="110">
        <v>0.2</v>
      </c>
      <c r="E47" s="30" t="s">
        <v>93</v>
      </c>
      <c r="F47" s="109">
        <f>'CEBOLLA DE GUARDA'!F47*'Al 22.06.22'!$I$43</f>
        <v>179238.39999999999</v>
      </c>
      <c r="G47" s="109">
        <f t="shared" si="1"/>
        <v>35847.68</v>
      </c>
    </row>
    <row r="48" spans="1:9" x14ac:dyDescent="0.3">
      <c r="A48" s="119"/>
      <c r="B48" s="187" t="s">
        <v>88</v>
      </c>
      <c r="C48" s="30" t="s">
        <v>25</v>
      </c>
      <c r="D48" s="110">
        <v>0.4</v>
      </c>
      <c r="E48" s="30" t="s">
        <v>82</v>
      </c>
      <c r="F48" s="109">
        <f>'CEBOLLA DE GUARDA'!F48*'Al 22.06.22'!$I$43</f>
        <v>179238.39999999999</v>
      </c>
      <c r="G48" s="109">
        <f t="shared" si="1"/>
        <v>71695.360000000001</v>
      </c>
    </row>
    <row r="49" spans="1:7" x14ac:dyDescent="0.3">
      <c r="A49" s="119"/>
      <c r="B49" s="187" t="s">
        <v>90</v>
      </c>
      <c r="C49" s="30" t="s">
        <v>25</v>
      </c>
      <c r="D49" s="110">
        <v>0.2</v>
      </c>
      <c r="E49" s="30" t="s">
        <v>91</v>
      </c>
      <c r="F49" s="109">
        <f>'CEBOLLA DE GUARDA'!F49*'Al 22.06.22'!$I$43</f>
        <v>224047.99999999997</v>
      </c>
      <c r="G49" s="109">
        <f t="shared" si="1"/>
        <v>44809.599999999999</v>
      </c>
    </row>
    <row r="50" spans="1:7" x14ac:dyDescent="0.3">
      <c r="A50" s="119"/>
      <c r="B50" s="187" t="s">
        <v>92</v>
      </c>
      <c r="C50" s="30" t="s">
        <v>25</v>
      </c>
      <c r="D50" s="110">
        <v>0.2</v>
      </c>
      <c r="E50" s="30" t="s">
        <v>69</v>
      </c>
      <c r="F50" s="109">
        <f>'CEBOLLA DE GUARDA'!F50*'Al 22.06.22'!$I$43</f>
        <v>112023.99999999999</v>
      </c>
      <c r="G50" s="109">
        <f t="shared" si="1"/>
        <v>22404.799999999999</v>
      </c>
    </row>
    <row r="51" spans="1:7" x14ac:dyDescent="0.3">
      <c r="A51" s="5"/>
      <c r="B51" s="51" t="s">
        <v>27</v>
      </c>
      <c r="C51" s="52"/>
      <c r="D51" s="52"/>
      <c r="E51" s="52"/>
      <c r="F51" s="52"/>
      <c r="G51" s="116">
        <f>SUM(G43:G50)</f>
        <v>587005.76</v>
      </c>
    </row>
    <row r="52" spans="1:7" x14ac:dyDescent="0.3">
      <c r="A52" s="2"/>
      <c r="B52" s="46"/>
      <c r="C52" s="47"/>
      <c r="D52" s="47"/>
      <c r="E52" s="47"/>
      <c r="F52" s="48"/>
      <c r="G52" s="48"/>
    </row>
    <row r="53" spans="1:7" x14ac:dyDescent="0.3">
      <c r="A53" s="5"/>
      <c r="B53" s="35" t="s">
        <v>28</v>
      </c>
      <c r="C53" s="36"/>
      <c r="D53" s="37"/>
      <c r="E53" s="37"/>
      <c r="F53" s="38"/>
      <c r="G53" s="38"/>
    </row>
    <row r="54" spans="1:7" ht="24" x14ac:dyDescent="0.3">
      <c r="A54" s="5"/>
      <c r="B54" s="50" t="s">
        <v>29</v>
      </c>
      <c r="C54" s="50" t="s">
        <v>30</v>
      </c>
      <c r="D54" s="50" t="s">
        <v>31</v>
      </c>
      <c r="E54" s="50" t="s">
        <v>17</v>
      </c>
      <c r="F54" s="50" t="s">
        <v>18</v>
      </c>
      <c r="G54" s="50" t="s">
        <v>19</v>
      </c>
    </row>
    <row r="55" spans="1:7" x14ac:dyDescent="0.3">
      <c r="A55" s="22"/>
      <c r="B55" s="169" t="s">
        <v>110</v>
      </c>
      <c r="C55" s="170" t="s">
        <v>98</v>
      </c>
      <c r="D55" s="171">
        <v>2</v>
      </c>
      <c r="E55" s="172" t="s">
        <v>137</v>
      </c>
      <c r="F55" s="171">
        <f>'CEBOLLA DE GUARDA'!F55*'Al 22.06.22'!$I$43</f>
        <v>627000</v>
      </c>
      <c r="G55" s="171">
        <f>D55*F55</f>
        <v>1254000</v>
      </c>
    </row>
    <row r="56" spans="1:7" x14ac:dyDescent="0.3">
      <c r="A56" s="22"/>
      <c r="B56" s="173" t="s">
        <v>111</v>
      </c>
      <c r="C56" s="174"/>
      <c r="D56" s="175"/>
      <c r="E56" s="174"/>
      <c r="F56" s="171"/>
      <c r="G56" s="171">
        <f t="shared" ref="G56:G78" si="2">D56*F56</f>
        <v>0</v>
      </c>
    </row>
    <row r="57" spans="1:7" x14ac:dyDescent="0.3">
      <c r="A57" s="22"/>
      <c r="B57" s="176" t="s">
        <v>112</v>
      </c>
      <c r="C57" s="172" t="s">
        <v>32</v>
      </c>
      <c r="D57" s="172">
        <v>300</v>
      </c>
      <c r="E57" s="172" t="s">
        <v>94</v>
      </c>
      <c r="F57" s="171">
        <f>'CEBOLLA DE GUARDA'!F57*'Al 22.06.22'!$I$43</f>
        <v>1144.0659999999998</v>
      </c>
      <c r="G57" s="171">
        <f t="shared" si="2"/>
        <v>343219.79999999993</v>
      </c>
    </row>
    <row r="58" spans="1:7" x14ac:dyDescent="0.3">
      <c r="A58" s="22"/>
      <c r="B58" s="176" t="s">
        <v>113</v>
      </c>
      <c r="C58" s="174" t="s">
        <v>32</v>
      </c>
      <c r="D58" s="175">
        <v>400</v>
      </c>
      <c r="E58" s="174" t="s">
        <v>136</v>
      </c>
      <c r="F58" s="171">
        <f>'CEBOLLA DE GUARDA'!F58*'Al 22.06.22'!$I$43</f>
        <v>1316.6999999999998</v>
      </c>
      <c r="G58" s="171">
        <f t="shared" si="2"/>
        <v>526679.99999999988</v>
      </c>
    </row>
    <row r="59" spans="1:7" x14ac:dyDescent="0.3">
      <c r="A59" s="22"/>
      <c r="B59" s="176" t="s">
        <v>114</v>
      </c>
      <c r="C59" s="174" t="s">
        <v>32</v>
      </c>
      <c r="D59" s="175">
        <v>350</v>
      </c>
      <c r="E59" s="174" t="s">
        <v>133</v>
      </c>
      <c r="F59" s="171">
        <f>'CEBOLLA DE GUARDA'!F59*'Al 22.06.22'!$I$43</f>
        <v>1562.2749999999999</v>
      </c>
      <c r="G59" s="171">
        <f t="shared" si="2"/>
        <v>546796.25</v>
      </c>
    </row>
    <row r="60" spans="1:7" x14ac:dyDescent="0.3">
      <c r="A60" s="22"/>
      <c r="B60" s="173" t="s">
        <v>115</v>
      </c>
      <c r="C60" s="174"/>
      <c r="D60" s="175"/>
      <c r="E60" s="174"/>
      <c r="F60" s="171"/>
      <c r="G60" s="171">
        <f t="shared" si="2"/>
        <v>0</v>
      </c>
    </row>
    <row r="61" spans="1:7" x14ac:dyDescent="0.3">
      <c r="A61" s="22"/>
      <c r="B61" s="176" t="s">
        <v>116</v>
      </c>
      <c r="C61" s="174" t="s">
        <v>95</v>
      </c>
      <c r="D61" s="175">
        <v>8</v>
      </c>
      <c r="E61" s="174" t="s">
        <v>135</v>
      </c>
      <c r="F61" s="171">
        <f>'CEBOLLA DE GUARDA'!F61*'Al 22.06.22'!$I$43</f>
        <v>18392</v>
      </c>
      <c r="G61" s="171">
        <f t="shared" si="2"/>
        <v>147136</v>
      </c>
    </row>
    <row r="62" spans="1:7" x14ac:dyDescent="0.3">
      <c r="A62" s="22"/>
      <c r="B62" s="173" t="s">
        <v>100</v>
      </c>
      <c r="C62" s="174"/>
      <c r="D62" s="175"/>
      <c r="E62" s="174"/>
      <c r="F62" s="171"/>
      <c r="G62" s="171">
        <f t="shared" si="2"/>
        <v>0</v>
      </c>
    </row>
    <row r="63" spans="1:7" x14ac:dyDescent="0.3">
      <c r="A63" s="22"/>
      <c r="B63" s="176" t="s">
        <v>117</v>
      </c>
      <c r="C63" s="174" t="s">
        <v>95</v>
      </c>
      <c r="D63" s="175">
        <v>1</v>
      </c>
      <c r="E63" s="174" t="s">
        <v>91</v>
      </c>
      <c r="F63" s="171">
        <f>'CEBOLLA DE GUARDA'!F63*'Al 22.06.22'!$I$43</f>
        <v>167200</v>
      </c>
      <c r="G63" s="171">
        <f t="shared" si="2"/>
        <v>167200</v>
      </c>
    </row>
    <row r="64" spans="1:7" x14ac:dyDescent="0.3">
      <c r="A64" s="22"/>
      <c r="B64" s="176" t="s">
        <v>118</v>
      </c>
      <c r="C64" s="174" t="s">
        <v>95</v>
      </c>
      <c r="D64" s="175">
        <v>1.5</v>
      </c>
      <c r="E64" s="174" t="s">
        <v>91</v>
      </c>
      <c r="F64" s="171">
        <f>'CEBOLLA DE GUARDA'!F64*'Al 22.06.22'!$I$43</f>
        <v>183920</v>
      </c>
      <c r="G64" s="171">
        <f t="shared" si="2"/>
        <v>275880</v>
      </c>
    </row>
    <row r="65" spans="1:7" x14ac:dyDescent="0.3">
      <c r="A65" s="22"/>
      <c r="B65" s="176" t="s">
        <v>119</v>
      </c>
      <c r="C65" s="174" t="s">
        <v>98</v>
      </c>
      <c r="D65" s="175">
        <v>4</v>
      </c>
      <c r="E65" s="174" t="s">
        <v>91</v>
      </c>
      <c r="F65" s="171">
        <f>'CEBOLLA DE GUARDA'!F65*'Al 22.06.22'!$I$43</f>
        <v>36188.35</v>
      </c>
      <c r="G65" s="171">
        <f t="shared" si="2"/>
        <v>144753.4</v>
      </c>
    </row>
    <row r="66" spans="1:7" x14ac:dyDescent="0.3">
      <c r="A66" s="22"/>
      <c r="B66" s="176" t="s">
        <v>120</v>
      </c>
      <c r="C66" s="174" t="s">
        <v>98</v>
      </c>
      <c r="D66" s="175">
        <v>5</v>
      </c>
      <c r="E66" s="174" t="s">
        <v>91</v>
      </c>
      <c r="F66" s="171">
        <f>'CEBOLLA DE GUARDA'!F66*'Al 22.06.22'!$I$43</f>
        <v>4310.8339999999998</v>
      </c>
      <c r="G66" s="171">
        <f t="shared" si="2"/>
        <v>21554.17</v>
      </c>
    </row>
    <row r="67" spans="1:7" x14ac:dyDescent="0.3">
      <c r="A67" s="22"/>
      <c r="B67" s="173" t="s">
        <v>121</v>
      </c>
      <c r="C67" s="174"/>
      <c r="D67" s="175"/>
      <c r="E67" s="174"/>
      <c r="F67" s="171"/>
      <c r="G67" s="171">
        <f t="shared" si="2"/>
        <v>0</v>
      </c>
    </row>
    <row r="68" spans="1:7" x14ac:dyDescent="0.3">
      <c r="A68" s="22"/>
      <c r="B68" s="176" t="s">
        <v>122</v>
      </c>
      <c r="C68" s="174" t="s">
        <v>95</v>
      </c>
      <c r="D68" s="175">
        <v>4</v>
      </c>
      <c r="E68" s="174" t="s">
        <v>134</v>
      </c>
      <c r="F68" s="171">
        <f>'CEBOLLA DE GUARDA'!F68*'Al 22.06.22'!$I$43</f>
        <v>14629.999999999998</v>
      </c>
      <c r="G68" s="171">
        <f t="shared" si="2"/>
        <v>58519.999999999993</v>
      </c>
    </row>
    <row r="69" spans="1:7" x14ac:dyDescent="0.3">
      <c r="A69" s="22"/>
      <c r="B69" s="176" t="s">
        <v>123</v>
      </c>
      <c r="C69" s="174" t="s">
        <v>95</v>
      </c>
      <c r="D69" s="175">
        <v>1.5</v>
      </c>
      <c r="E69" s="174" t="s">
        <v>134</v>
      </c>
      <c r="F69" s="171">
        <f>'CEBOLLA DE GUARDA'!F69*'Al 22.06.22'!$I$43</f>
        <v>25100.899999999998</v>
      </c>
      <c r="G69" s="171">
        <f t="shared" si="2"/>
        <v>37651.35</v>
      </c>
    </row>
    <row r="70" spans="1:7" x14ac:dyDescent="0.3">
      <c r="A70" s="22"/>
      <c r="B70" s="176" t="s">
        <v>124</v>
      </c>
      <c r="C70" s="174" t="s">
        <v>95</v>
      </c>
      <c r="D70" s="175">
        <v>2</v>
      </c>
      <c r="E70" s="174" t="s">
        <v>134</v>
      </c>
      <c r="F70" s="171">
        <f>'CEBOLLA DE GUARDA'!F70*'Al 22.06.22'!$I$43</f>
        <v>48070</v>
      </c>
      <c r="G70" s="171">
        <f t="shared" si="2"/>
        <v>96140</v>
      </c>
    </row>
    <row r="71" spans="1:7" x14ac:dyDescent="0.3">
      <c r="A71" s="22"/>
      <c r="B71" s="176" t="s">
        <v>125</v>
      </c>
      <c r="C71" s="174" t="s">
        <v>95</v>
      </c>
      <c r="D71" s="175">
        <v>1</v>
      </c>
      <c r="E71" s="174" t="s">
        <v>134</v>
      </c>
      <c r="F71" s="171">
        <f>'CEBOLLA DE GUARDA'!F71*'Al 22.06.22'!$I$43</f>
        <v>36575</v>
      </c>
      <c r="G71" s="171">
        <f t="shared" si="2"/>
        <v>36575</v>
      </c>
    </row>
    <row r="72" spans="1:7" x14ac:dyDescent="0.3">
      <c r="A72" s="22"/>
      <c r="B72" s="173" t="s">
        <v>126</v>
      </c>
      <c r="C72" s="174"/>
      <c r="D72" s="175"/>
      <c r="E72" s="174"/>
      <c r="F72" s="171"/>
      <c r="G72" s="171">
        <f t="shared" si="2"/>
        <v>0</v>
      </c>
    </row>
    <row r="73" spans="1:7" x14ac:dyDescent="0.3">
      <c r="A73" s="22"/>
      <c r="B73" s="176" t="s">
        <v>127</v>
      </c>
      <c r="C73" s="174" t="s">
        <v>95</v>
      </c>
      <c r="D73" s="175">
        <v>3</v>
      </c>
      <c r="E73" s="174" t="s">
        <v>133</v>
      </c>
      <c r="F73" s="171">
        <f>'CEBOLLA DE GUARDA'!F73*'Al 22.06.22'!$I$43</f>
        <v>76619.399999999994</v>
      </c>
      <c r="G73" s="171">
        <f t="shared" si="2"/>
        <v>229858.19999999998</v>
      </c>
    </row>
    <row r="74" spans="1:7" x14ac:dyDescent="0.3">
      <c r="A74" s="22"/>
      <c r="B74" s="176" t="s">
        <v>128</v>
      </c>
      <c r="C74" s="174" t="s">
        <v>95</v>
      </c>
      <c r="D74" s="175">
        <v>1.6</v>
      </c>
      <c r="E74" s="174" t="s">
        <v>133</v>
      </c>
      <c r="F74" s="171">
        <f>'CEBOLLA DE GUARDA'!F74*'Al 22.06.22'!$I$43</f>
        <v>108899.45</v>
      </c>
      <c r="G74" s="171">
        <f t="shared" si="2"/>
        <v>174239.12</v>
      </c>
    </row>
    <row r="75" spans="1:7" x14ac:dyDescent="0.3">
      <c r="A75" s="22"/>
      <c r="B75" s="176" t="s">
        <v>129</v>
      </c>
      <c r="C75" s="172" t="s">
        <v>95</v>
      </c>
      <c r="D75" s="172">
        <v>3</v>
      </c>
      <c r="E75" s="174" t="s">
        <v>133</v>
      </c>
      <c r="F75" s="171">
        <f>'CEBOLLA DE GUARDA'!F75*'Al 22.06.22'!$I$43</f>
        <v>55625.35</v>
      </c>
      <c r="G75" s="171">
        <f t="shared" si="2"/>
        <v>166876.04999999999</v>
      </c>
    </row>
    <row r="76" spans="1:7" x14ac:dyDescent="0.3">
      <c r="A76" s="22"/>
      <c r="B76" s="177" t="s">
        <v>130</v>
      </c>
      <c r="C76" s="178" t="s">
        <v>98</v>
      </c>
      <c r="D76" s="179">
        <v>3</v>
      </c>
      <c r="E76" s="174" t="s">
        <v>133</v>
      </c>
      <c r="F76" s="171">
        <f>'CEBOLLA DE GUARDA'!F76*'Al 22.06.22'!$I$43</f>
        <v>29782.499999999996</v>
      </c>
      <c r="G76" s="171">
        <f t="shared" si="2"/>
        <v>89347.499999999985</v>
      </c>
    </row>
    <row r="77" spans="1:7" x14ac:dyDescent="0.3">
      <c r="A77" s="22"/>
      <c r="B77" s="181" t="s">
        <v>131</v>
      </c>
      <c r="C77" s="178"/>
      <c r="D77" s="179"/>
      <c r="E77" s="178"/>
      <c r="F77" s="171"/>
      <c r="G77" s="171">
        <f t="shared" si="2"/>
        <v>0</v>
      </c>
    </row>
    <row r="78" spans="1:7" x14ac:dyDescent="0.3">
      <c r="A78" s="22"/>
      <c r="B78" s="177" t="s">
        <v>132</v>
      </c>
      <c r="C78" s="178" t="s">
        <v>95</v>
      </c>
      <c r="D78" s="179">
        <v>8</v>
      </c>
      <c r="E78" s="174" t="s">
        <v>133</v>
      </c>
      <c r="F78" s="171">
        <f>'CEBOLLA DE GUARDA'!F78*'Al 22.06.22'!$I$43</f>
        <v>31099.199999999997</v>
      </c>
      <c r="G78" s="171">
        <f t="shared" si="2"/>
        <v>248793.59999999998</v>
      </c>
    </row>
    <row r="79" spans="1:7" x14ac:dyDescent="0.3">
      <c r="A79" s="5"/>
      <c r="B79" s="54" t="s">
        <v>33</v>
      </c>
      <c r="C79" s="55"/>
      <c r="D79" s="55"/>
      <c r="E79" s="55"/>
      <c r="F79" s="55"/>
      <c r="G79" s="118">
        <f>SUM(G55:G78)</f>
        <v>4565220.4399999995</v>
      </c>
    </row>
    <row r="80" spans="1:7" x14ac:dyDescent="0.3">
      <c r="A80" s="2"/>
      <c r="B80" s="46"/>
      <c r="C80" s="47"/>
      <c r="D80" s="47"/>
      <c r="E80" s="56"/>
      <c r="F80" s="48"/>
      <c r="G80" s="48"/>
    </row>
    <row r="81" spans="1:7" x14ac:dyDescent="0.3">
      <c r="A81" s="5"/>
      <c r="B81" s="35" t="s">
        <v>34</v>
      </c>
      <c r="C81" s="36"/>
      <c r="D81" s="37"/>
      <c r="E81" s="37"/>
      <c r="F81" s="38"/>
      <c r="G81" s="38"/>
    </row>
    <row r="82" spans="1:7" ht="24" x14ac:dyDescent="0.3">
      <c r="A82" s="5"/>
      <c r="B82" s="49" t="s">
        <v>35</v>
      </c>
      <c r="C82" s="50" t="s">
        <v>30</v>
      </c>
      <c r="D82" s="50" t="s">
        <v>31</v>
      </c>
      <c r="E82" s="49" t="s">
        <v>17</v>
      </c>
      <c r="F82" s="50" t="s">
        <v>18</v>
      </c>
      <c r="G82" s="49" t="s">
        <v>19</v>
      </c>
    </row>
    <row r="83" spans="1:7" x14ac:dyDescent="0.3">
      <c r="A83" s="22"/>
      <c r="B83" s="187" t="s">
        <v>97</v>
      </c>
      <c r="C83" s="53" t="s">
        <v>98</v>
      </c>
      <c r="D83" s="117">
        <v>150000</v>
      </c>
      <c r="E83" s="30"/>
      <c r="F83" s="128">
        <v>0.7</v>
      </c>
      <c r="G83" s="117">
        <f>D83*F83</f>
        <v>105000</v>
      </c>
    </row>
    <row r="84" spans="1:7" x14ac:dyDescent="0.3">
      <c r="A84" s="5"/>
      <c r="B84" s="57" t="s">
        <v>36</v>
      </c>
      <c r="C84" s="58"/>
      <c r="D84" s="58"/>
      <c r="E84" s="58"/>
      <c r="F84" s="59"/>
      <c r="G84" s="121">
        <f>SUM(G83)</f>
        <v>105000</v>
      </c>
    </row>
    <row r="85" spans="1:7" x14ac:dyDescent="0.3">
      <c r="A85" s="2"/>
      <c r="B85" s="75"/>
      <c r="C85" s="75"/>
      <c r="D85" s="75"/>
      <c r="E85" s="75"/>
      <c r="F85" s="76"/>
      <c r="G85" s="76"/>
    </row>
    <row r="86" spans="1:7" x14ac:dyDescent="0.3">
      <c r="A86" s="72"/>
      <c r="B86" s="77" t="s">
        <v>37</v>
      </c>
      <c r="C86" s="78"/>
      <c r="D86" s="78"/>
      <c r="E86" s="78"/>
      <c r="F86" s="78"/>
      <c r="G86" s="79">
        <f>G34+G39+G51+G79+G84</f>
        <v>10851646.199999999</v>
      </c>
    </row>
    <row r="87" spans="1:7" x14ac:dyDescent="0.3">
      <c r="A87" s="72"/>
      <c r="B87" s="80" t="s">
        <v>38</v>
      </c>
      <c r="C87" s="61"/>
      <c r="D87" s="61"/>
      <c r="E87" s="61"/>
      <c r="F87" s="61"/>
      <c r="G87" s="81">
        <f>G86*0.05</f>
        <v>542582.30999999994</v>
      </c>
    </row>
    <row r="88" spans="1:7" x14ac:dyDescent="0.3">
      <c r="A88" s="72"/>
      <c r="B88" s="82" t="s">
        <v>39</v>
      </c>
      <c r="C88" s="60"/>
      <c r="D88" s="60"/>
      <c r="E88" s="60"/>
      <c r="F88" s="60"/>
      <c r="G88" s="83">
        <f>G87+G86</f>
        <v>11394228.51</v>
      </c>
    </row>
    <row r="89" spans="1:7" x14ac:dyDescent="0.3">
      <c r="A89" s="72"/>
      <c r="B89" s="80" t="s">
        <v>40</v>
      </c>
      <c r="C89" s="61"/>
      <c r="D89" s="61"/>
      <c r="E89" s="61"/>
      <c r="F89" s="61"/>
      <c r="G89" s="81">
        <f>G12</f>
        <v>12500000</v>
      </c>
    </row>
    <row r="90" spans="1:7" x14ac:dyDescent="0.3">
      <c r="A90" s="72"/>
      <c r="B90" s="84" t="s">
        <v>41</v>
      </c>
      <c r="C90" s="85"/>
      <c r="D90" s="85"/>
      <c r="E90" s="85"/>
      <c r="F90" s="85"/>
      <c r="G90" s="86">
        <f>G89-G88</f>
        <v>1105771.4900000002</v>
      </c>
    </row>
    <row r="91" spans="1:7" x14ac:dyDescent="0.3">
      <c r="A91" s="72"/>
      <c r="B91" s="73" t="s">
        <v>42</v>
      </c>
      <c r="C91" s="74"/>
      <c r="D91" s="74"/>
      <c r="E91" s="74"/>
      <c r="F91" s="74"/>
      <c r="G91" s="69"/>
    </row>
    <row r="92" spans="1:7" ht="15" thickBot="1" x14ac:dyDescent="0.35">
      <c r="A92" s="72"/>
      <c r="B92" s="87"/>
      <c r="C92" s="74"/>
      <c r="D92" s="74"/>
      <c r="E92" s="74"/>
      <c r="F92" s="74"/>
      <c r="G92" s="69"/>
    </row>
    <row r="93" spans="1:7" x14ac:dyDescent="0.3">
      <c r="A93" s="72"/>
      <c r="B93" s="96" t="s">
        <v>43</v>
      </c>
      <c r="C93" s="97"/>
      <c r="D93" s="97"/>
      <c r="E93" s="97"/>
      <c r="F93" s="98"/>
      <c r="G93" s="69"/>
    </row>
    <row r="94" spans="1:7" x14ac:dyDescent="0.3">
      <c r="A94" s="72"/>
      <c r="B94" s="99" t="s">
        <v>44</v>
      </c>
      <c r="C94" s="71"/>
      <c r="D94" s="71"/>
      <c r="E94" s="71"/>
      <c r="F94" s="100"/>
      <c r="G94" s="69"/>
    </row>
    <row r="95" spans="1:7" x14ac:dyDescent="0.3">
      <c r="A95" s="72"/>
      <c r="B95" s="99" t="s">
        <v>45</v>
      </c>
      <c r="C95" s="71"/>
      <c r="D95" s="71"/>
      <c r="E95" s="71"/>
      <c r="F95" s="100"/>
      <c r="G95" s="69"/>
    </row>
    <row r="96" spans="1:7" x14ac:dyDescent="0.3">
      <c r="A96" s="72"/>
      <c r="B96" s="99" t="s">
        <v>46</v>
      </c>
      <c r="C96" s="71"/>
      <c r="D96" s="71"/>
      <c r="E96" s="71"/>
      <c r="F96" s="100"/>
      <c r="G96" s="69"/>
    </row>
    <row r="97" spans="1:7" x14ac:dyDescent="0.3">
      <c r="A97" s="72"/>
      <c r="B97" s="99" t="s">
        <v>47</v>
      </c>
      <c r="C97" s="71"/>
      <c r="D97" s="71"/>
      <c r="E97" s="71"/>
      <c r="F97" s="100"/>
      <c r="G97" s="69"/>
    </row>
    <row r="98" spans="1:7" x14ac:dyDescent="0.3">
      <c r="A98" s="72"/>
      <c r="B98" s="99" t="s">
        <v>48</v>
      </c>
      <c r="C98" s="71"/>
      <c r="D98" s="71"/>
      <c r="E98" s="71"/>
      <c r="F98" s="100"/>
      <c r="G98" s="69"/>
    </row>
    <row r="99" spans="1:7" ht="15" thickBot="1" x14ac:dyDescent="0.35">
      <c r="A99" s="72"/>
      <c r="B99" s="101" t="s">
        <v>49</v>
      </c>
      <c r="C99" s="102"/>
      <c r="D99" s="102"/>
      <c r="E99" s="102"/>
      <c r="F99" s="103"/>
      <c r="G99" s="69"/>
    </row>
    <row r="100" spans="1:7" ht="15" thickBot="1" x14ac:dyDescent="0.35">
      <c r="A100" s="72"/>
      <c r="B100" s="94"/>
      <c r="C100" s="71"/>
      <c r="D100" s="71"/>
      <c r="E100" s="71"/>
      <c r="F100" s="71"/>
      <c r="G100" s="69"/>
    </row>
    <row r="101" spans="1:7" ht="15" thickBot="1" x14ac:dyDescent="0.35">
      <c r="A101" s="72"/>
      <c r="B101" s="200" t="s">
        <v>50</v>
      </c>
      <c r="C101" s="201"/>
      <c r="D101" s="202"/>
      <c r="E101" s="63"/>
      <c r="F101" s="63"/>
      <c r="G101" s="69"/>
    </row>
    <row r="102" spans="1:7" x14ac:dyDescent="0.3">
      <c r="A102" s="72"/>
      <c r="B102" s="123" t="s">
        <v>35</v>
      </c>
      <c r="C102" s="124" t="s">
        <v>51</v>
      </c>
      <c r="D102" s="125" t="s">
        <v>52</v>
      </c>
      <c r="E102" s="63"/>
      <c r="F102" s="63"/>
      <c r="G102" s="69"/>
    </row>
    <row r="103" spans="1:7" x14ac:dyDescent="0.3">
      <c r="A103" s="72"/>
      <c r="B103" s="89" t="s">
        <v>53</v>
      </c>
      <c r="C103" s="64">
        <f>G34</f>
        <v>5594420</v>
      </c>
      <c r="D103" s="90">
        <f>(C103/C109)</f>
        <v>0.4909871690821479</v>
      </c>
      <c r="E103" s="63"/>
      <c r="F103" s="63"/>
      <c r="G103" s="69"/>
    </row>
    <row r="104" spans="1:7" x14ac:dyDescent="0.3">
      <c r="A104" s="72"/>
      <c r="B104" s="89" t="s">
        <v>54</v>
      </c>
      <c r="C104" s="65">
        <v>0</v>
      </c>
      <c r="D104" s="90">
        <v>0</v>
      </c>
      <c r="E104" s="63"/>
      <c r="F104" s="63"/>
      <c r="G104" s="69"/>
    </row>
    <row r="105" spans="1:7" x14ac:dyDescent="0.3">
      <c r="A105" s="72"/>
      <c r="B105" s="89" t="s">
        <v>55</v>
      </c>
      <c r="C105" s="64">
        <f>G51</f>
        <v>587005.76</v>
      </c>
      <c r="D105" s="90">
        <f>(C105/C109)</f>
        <v>5.1517815311920581E-2</v>
      </c>
      <c r="E105" s="63"/>
      <c r="F105" s="63"/>
      <c r="G105" s="69"/>
    </row>
    <row r="106" spans="1:7" x14ac:dyDescent="0.3">
      <c r="A106" s="72"/>
      <c r="B106" s="89" t="s">
        <v>29</v>
      </c>
      <c r="C106" s="64">
        <f>G79</f>
        <v>4565220.4399999995</v>
      </c>
      <c r="D106" s="90">
        <f>(C106/C109)</f>
        <v>0.40066077628629193</v>
      </c>
      <c r="E106" s="63"/>
      <c r="F106" s="63"/>
      <c r="G106" s="69"/>
    </row>
    <row r="107" spans="1:7" x14ac:dyDescent="0.3">
      <c r="A107" s="72"/>
      <c r="B107" s="89" t="s">
        <v>56</v>
      </c>
      <c r="C107" s="66">
        <f>G84</f>
        <v>105000</v>
      </c>
      <c r="D107" s="90">
        <f>(C107/C109)</f>
        <v>9.2151917005919345E-3</v>
      </c>
      <c r="E107" s="68"/>
      <c r="F107" s="68"/>
      <c r="G107" s="69"/>
    </row>
    <row r="108" spans="1:7" x14ac:dyDescent="0.3">
      <c r="A108" s="72"/>
      <c r="B108" s="89" t="s">
        <v>57</v>
      </c>
      <c r="C108" s="66">
        <f>G87</f>
        <v>542582.30999999994</v>
      </c>
      <c r="D108" s="90">
        <f>(C108/C109)</f>
        <v>4.7619047619047616E-2</v>
      </c>
      <c r="E108" s="68"/>
      <c r="F108" s="68"/>
      <c r="G108" s="69"/>
    </row>
    <row r="109" spans="1:7" ht="15" thickBot="1" x14ac:dyDescent="0.35">
      <c r="A109" s="72"/>
      <c r="B109" s="91" t="s">
        <v>58</v>
      </c>
      <c r="C109" s="92">
        <f>SUM(C103:C108)</f>
        <v>11394228.51</v>
      </c>
      <c r="D109" s="93">
        <f>SUM(D103:D108)</f>
        <v>1</v>
      </c>
      <c r="E109" s="68"/>
      <c r="F109" s="68"/>
      <c r="G109" s="69"/>
    </row>
    <row r="110" spans="1:7" x14ac:dyDescent="0.3">
      <c r="A110" s="72"/>
      <c r="B110" s="87"/>
      <c r="C110" s="74"/>
      <c r="D110" s="74"/>
      <c r="E110" s="74"/>
      <c r="F110" s="74"/>
      <c r="G110" s="69"/>
    </row>
    <row r="111" spans="1:7" x14ac:dyDescent="0.3">
      <c r="A111" s="72"/>
      <c r="B111" s="88"/>
      <c r="C111" s="74"/>
      <c r="D111" s="74"/>
      <c r="E111" s="74"/>
      <c r="F111" s="74"/>
      <c r="G111" s="69"/>
    </row>
    <row r="112" spans="1:7" ht="15" thickBot="1" x14ac:dyDescent="0.35">
      <c r="A112" s="62"/>
      <c r="B112" s="197" t="s">
        <v>96</v>
      </c>
      <c r="C112" s="198"/>
      <c r="D112" s="198"/>
      <c r="E112" s="199"/>
      <c r="F112" s="67"/>
      <c r="G112" s="69"/>
    </row>
    <row r="113" spans="1:7" x14ac:dyDescent="0.3">
      <c r="A113" s="72"/>
      <c r="B113" s="105" t="s">
        <v>138</v>
      </c>
      <c r="C113" s="122">
        <v>45000</v>
      </c>
      <c r="D113" s="122">
        <f>G9</f>
        <v>50000</v>
      </c>
      <c r="E113" s="122">
        <v>65000</v>
      </c>
      <c r="F113" s="104"/>
      <c r="G113" s="70"/>
    </row>
    <row r="114" spans="1:7" ht="15" thickBot="1" x14ac:dyDescent="0.35">
      <c r="A114" s="72"/>
      <c r="B114" s="91" t="s">
        <v>139</v>
      </c>
      <c r="C114" s="92">
        <f>(G88/C113)</f>
        <v>253.20507799999999</v>
      </c>
      <c r="D114" s="92">
        <f>(G88/D113)</f>
        <v>227.88457019999998</v>
      </c>
      <c r="E114" s="106">
        <f>(G88/E113)</f>
        <v>175.29582323076923</v>
      </c>
      <c r="F114" s="104"/>
      <c r="G114" s="70"/>
    </row>
    <row r="115" spans="1:7" x14ac:dyDescent="0.3">
      <c r="A115" s="72"/>
      <c r="B115" s="95" t="s">
        <v>59</v>
      </c>
      <c r="C115" s="71"/>
      <c r="D115" s="71"/>
      <c r="E115" s="71"/>
      <c r="F115" s="71"/>
      <c r="G115" s="71"/>
    </row>
  </sheetData>
  <mergeCells count="9">
    <mergeCell ref="B17:G17"/>
    <mergeCell ref="B101:D101"/>
    <mergeCell ref="B112:E112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A0031B-FBCC-4ADE-AB20-422C90F40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5560C8-031A-4279-BCF2-0EA074D73D0A}">
  <ds:schemaRefs>
    <ds:schemaRef ds:uri="1030f0af-99cb-42f1-88fc-acec7333119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c5dbce2d-49dc-4afe-a5b0-d7fb7a901161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B7D219A-8AE9-4D3C-9EE2-E5041A51E5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CEBOLLA DE GUARDA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