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TA CRUZ\junio sta cruz\"/>
    </mc:Choice>
  </mc:AlternateContent>
  <bookViews>
    <workbookView xWindow="0" yWindow="0" windowWidth="20490" windowHeight="7155"/>
  </bookViews>
  <sheets>
    <sheet name="CEBOLLA" sheetId="1" r:id="rId1"/>
  </sheets>
  <definedNames>
    <definedName name="_xlnm.Print_Area" localSheetId="0">CEBOLLA!$A$1:$G$122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1" l="1"/>
  <c r="F84" i="1"/>
  <c r="F82" i="1"/>
  <c r="F80" i="1"/>
  <c r="F74" i="1"/>
  <c r="F73" i="1"/>
  <c r="F72" i="1"/>
  <c r="F70" i="1"/>
  <c r="F68" i="1"/>
  <c r="F67" i="1"/>
  <c r="F66" i="1"/>
  <c r="C114" i="1" l="1"/>
  <c r="C112" i="1"/>
  <c r="C111" i="1"/>
  <c r="C110" i="1"/>
  <c r="G85" i="1" l="1"/>
  <c r="G84" i="1"/>
  <c r="G83" i="1"/>
  <c r="G82" i="1"/>
  <c r="G80" i="1"/>
  <c r="G79" i="1"/>
  <c r="G77" i="1"/>
  <c r="G76" i="1"/>
  <c r="G75" i="1"/>
  <c r="G74" i="1"/>
  <c r="G73" i="1"/>
  <c r="G72" i="1"/>
  <c r="G70" i="1"/>
  <c r="G69" i="1"/>
  <c r="G68" i="1"/>
  <c r="G67" i="1"/>
  <c r="G66" i="1"/>
  <c r="G65" i="1"/>
  <c r="G64" i="1"/>
  <c r="G62" i="1"/>
  <c r="G57" i="1"/>
  <c r="G56" i="1"/>
  <c r="G55" i="1"/>
  <c r="G54" i="1"/>
  <c r="G53" i="1"/>
  <c r="G52" i="1"/>
  <c r="G51" i="1"/>
  <c r="G50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1" i="1"/>
  <c r="G96" i="1" s="1"/>
  <c r="G41" i="1" l="1"/>
  <c r="G58" i="1"/>
  <c r="G86" i="1"/>
  <c r="C113" i="1" s="1"/>
  <c r="G93" i="1" l="1"/>
  <c r="G94" i="1" l="1"/>
  <c r="G95" i="1" l="1"/>
  <c r="C115" i="1"/>
  <c r="C116" i="1" l="1"/>
  <c r="G97" i="1"/>
  <c r="E121" i="1"/>
  <c r="D121" i="1"/>
  <c r="C121" i="1"/>
  <c r="D110" i="1" l="1"/>
  <c r="D114" i="1"/>
  <c r="D112" i="1"/>
  <c r="D113" i="1"/>
  <c r="D115" i="1"/>
  <c r="D116" i="1" l="1"/>
</calcChain>
</file>

<file path=xl/sharedStrings.xml><?xml version="1.0" encoding="utf-8"?>
<sst xmlns="http://schemas.openxmlformats.org/spreadsheetml/2006/main" count="245" uniqueCount="146">
  <si>
    <t>RUBRO o CULTIVO</t>
  </si>
  <si>
    <t>CEBOLLA</t>
  </si>
  <si>
    <t>VARIEDAD</t>
  </si>
  <si>
    <t>Valencia-Cobra</t>
  </si>
  <si>
    <t>FECHA ESTIMADA  PRECIO VENTA</t>
  </si>
  <si>
    <t>Agosto</t>
  </si>
  <si>
    <t>NIVEL TECNOLOGICO</t>
  </si>
  <si>
    <t>Alto</t>
  </si>
  <si>
    <t>REGION</t>
  </si>
  <si>
    <t>Lib. B. O'Higgins</t>
  </si>
  <si>
    <t>INGRESO ESPERADO, con IVA ($)</t>
  </si>
  <si>
    <t>AREA</t>
  </si>
  <si>
    <t>Santa Cruz</t>
  </si>
  <si>
    <t>DESTINO PRODUCCION</t>
  </si>
  <si>
    <t>Mercado mayorista local</t>
  </si>
  <si>
    <t>COMUNA/LOCALIDAD</t>
  </si>
  <si>
    <t>Todas</t>
  </si>
  <si>
    <t>FECHA DE VENTA</t>
  </si>
  <si>
    <t>Marzo</t>
  </si>
  <si>
    <t>FECHA PRECIO INSUMOS</t>
  </si>
  <si>
    <t>CONTINGENCIA</t>
  </si>
  <si>
    <t>COSTOS DIRECTOS DE PRODUCCION POR HECTAREA (Incluye IVA)</t>
  </si>
  <si>
    <t>MANO DE OBRA</t>
  </si>
  <si>
    <t>Labores</t>
  </si>
  <si>
    <t>Unidad</t>
  </si>
  <si>
    <t>N° Jornadas</t>
  </si>
  <si>
    <t xml:space="preserve"> Precio Unitario ($) </t>
  </si>
  <si>
    <t xml:space="preserve"> Sub Total ($) </t>
  </si>
  <si>
    <t>Control de malezas</t>
  </si>
  <si>
    <t>JH</t>
  </si>
  <si>
    <t>May/Jun</t>
  </si>
  <si>
    <t>Manejo de almácigos</t>
  </si>
  <si>
    <t>Junio-Septiembre</t>
  </si>
  <si>
    <t xml:space="preserve">Arranca de almácigos </t>
  </si>
  <si>
    <t>Sept-Octubre</t>
  </si>
  <si>
    <t>Riego</t>
  </si>
  <si>
    <t>Agosto- Septiembre</t>
  </si>
  <si>
    <t>Transplante/Plantación</t>
  </si>
  <si>
    <t xml:space="preserve">Aplicación de herbicidas </t>
  </si>
  <si>
    <t>Oct/Nov</t>
  </si>
  <si>
    <t>Riegos 2</t>
  </si>
  <si>
    <t>Octubre</t>
  </si>
  <si>
    <t>Segunda aplicación de fetilizantes</t>
  </si>
  <si>
    <t>Octubre/Noviembre</t>
  </si>
  <si>
    <t>Aplicaciónde insec/fungicida (2)</t>
  </si>
  <si>
    <t>Octubre-Noviembre</t>
  </si>
  <si>
    <t>Riegos (4)</t>
  </si>
  <si>
    <t>Noviembre</t>
  </si>
  <si>
    <t>Tercera aplicación de fertilizantes</t>
  </si>
  <si>
    <t>Diciembre</t>
  </si>
  <si>
    <t>Arranca</t>
  </si>
  <si>
    <t>Curado</t>
  </si>
  <si>
    <t>Volteadura</t>
  </si>
  <si>
    <t xml:space="preserve">Acarreo  </t>
  </si>
  <si>
    <t>Guarda en bodega</t>
  </si>
  <si>
    <t>Subtotal Jornadas Hombre</t>
  </si>
  <si>
    <t>JORNADAS ANIMAL</t>
  </si>
  <si>
    <t>subotal Jornadas Animal</t>
  </si>
  <si>
    <t>MAQUINARIA</t>
  </si>
  <si>
    <t>Aradura</t>
  </si>
  <si>
    <t>JM</t>
  </si>
  <si>
    <t>Rastraje (2)</t>
  </si>
  <si>
    <t>Vibrocultivador</t>
  </si>
  <si>
    <t>Melgadura</t>
  </si>
  <si>
    <t>Agosto-Septiembre</t>
  </si>
  <si>
    <t>Aplicación de herbicida (Pretras)</t>
  </si>
  <si>
    <t>Acequiadura</t>
  </si>
  <si>
    <t>Acarreo</t>
  </si>
  <si>
    <t>Subtotal Jornadas Maquinaria</t>
  </si>
  <si>
    <t>INSUMOS</t>
  </si>
  <si>
    <t>Insumos</t>
  </si>
  <si>
    <t>Semilla</t>
  </si>
  <si>
    <t>kg</t>
  </si>
  <si>
    <t>Urea</t>
  </si>
  <si>
    <t>Sept-Diciembre</t>
  </si>
  <si>
    <t>Super fosfato triple</t>
  </si>
  <si>
    <t>Nitrato de potasio</t>
  </si>
  <si>
    <t>lt</t>
  </si>
  <si>
    <t>Kelpac</t>
  </si>
  <si>
    <t>Septiembre</t>
  </si>
  <si>
    <t>Kendal</t>
  </si>
  <si>
    <t>Fosfimax</t>
  </si>
  <si>
    <t>FUNGICIDAS</t>
  </si>
  <si>
    <t xml:space="preserve">Manzate 200 </t>
  </si>
  <si>
    <t>Bravo 720</t>
  </si>
  <si>
    <t>Amistar Opti</t>
  </si>
  <si>
    <t>Noviembre-Enero</t>
  </si>
  <si>
    <t>HERBICIDAS</t>
  </si>
  <si>
    <t>Prodigio</t>
  </si>
  <si>
    <t>INSECTICIDAS</t>
  </si>
  <si>
    <t>Septiembre-Enero</t>
  </si>
  <si>
    <t>Neres</t>
  </si>
  <si>
    <t>Success 48</t>
  </si>
  <si>
    <t>Subtotal Insumos</t>
  </si>
  <si>
    <t>OTROS</t>
  </si>
  <si>
    <t>Item</t>
  </si>
  <si>
    <t>Cantidad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</si>
  <si>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</si>
  <si>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</si>
  <si>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</si>
  <si>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</si>
  <si>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</si>
  <si>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</si>
  <si>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Los precios de los insumos y productos se expresan con IVA.</t>
  </si>
  <si>
    <t>2. El  costo de la mano de obra incluye impuestos e imposiciones.</t>
  </si>
  <si>
    <t>3. El precio de los insumos incluye el transporte hasta el predio.</t>
  </si>
  <si>
    <t>4. El costo de la maquinaria incluye el costo del operador, combustible y arriendo del equipo.</t>
  </si>
  <si>
    <t>5. Los insumos aplicados (tipo y dosis) están referidos al Área en particular.</t>
  </si>
  <si>
    <t>6. El precio esperado por ventas corresponde al precio colocado en el domicilio del comprador.</t>
  </si>
  <si>
    <t>Aplicación de fertilizante base</t>
  </si>
  <si>
    <t>Siembra de almaciguera</t>
  </si>
  <si>
    <t>Riego de almaciguera</t>
  </si>
  <si>
    <t>Aplicación de Insect./fungicida (2)</t>
  </si>
  <si>
    <t>Epoca (mes)</t>
  </si>
  <si>
    <t>Aplicación de fertilizante</t>
  </si>
  <si>
    <t>Salitre potásico</t>
  </si>
  <si>
    <t>Mayo-Junio</t>
  </si>
  <si>
    <t>Septiembre-Diciembre</t>
  </si>
  <si>
    <t>Octubre-Diciembre</t>
  </si>
  <si>
    <t>Dual Gold</t>
  </si>
  <si>
    <t>Switch 62,5 WG</t>
  </si>
  <si>
    <t>Kg</t>
  </si>
  <si>
    <t>Folio Gold 440</t>
  </si>
  <si>
    <t>Ridomil Gold Mz 68</t>
  </si>
  <si>
    <t>Metomil 90 SP</t>
  </si>
  <si>
    <t>Karate Zeon 050 CS</t>
  </si>
  <si>
    <t>heladas/lluvias extemporanea</t>
  </si>
  <si>
    <t>PRECIO ESPERADO ($/kilo)</t>
  </si>
  <si>
    <r>
      <rPr>
        <b/>
        <sz val="9"/>
        <rFont val="Arial Narrow"/>
        <family val="2"/>
      </rPr>
      <t>FERTILIZANTES</t>
    </r>
    <r>
      <rPr>
        <sz val="9"/>
        <rFont val="Arial Narrow"/>
        <family val="2"/>
      </rPr>
      <t xml:space="preserve"> </t>
    </r>
  </si>
  <si>
    <r>
      <rPr>
        <b/>
        <sz val="7"/>
        <rFont val="Arial Narrow"/>
        <family val="2"/>
      </rPr>
      <t>Fuente:</t>
    </r>
    <r>
      <rPr>
        <sz val="7"/>
        <rFont val="Arial Narrow"/>
        <family val="2"/>
      </rPr>
      <t xml:space="preserve"> INDAP</t>
    </r>
  </si>
  <si>
    <r>
      <rPr>
        <b/>
        <u/>
        <sz val="7"/>
        <rFont val="Arial Narrow"/>
        <family val="2"/>
      </rPr>
      <t>Notas</t>
    </r>
    <r>
      <rPr>
        <b/>
        <sz val="7"/>
        <rFont val="Arial Narrow"/>
        <family val="2"/>
      </rPr>
      <t>:</t>
    </r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</si>
  <si>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</si>
  <si>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</si>
  <si>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</si>
  <si>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</si>
  <si>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</si>
  <si>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</si>
  <si>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</si>
  <si>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</si>
  <si>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</si>
  <si>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</si>
  <si>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(kgs/ha)</t>
  </si>
  <si>
    <t>ESCENARIOS COSTO UNITARIO  ($/kgs)</t>
  </si>
  <si>
    <t>Rendimiento  (kgs/hà)</t>
  </si>
  <si>
    <t>Costo unitario ($/ kgs-) (*)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</si>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</sst>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_-* #,##0.00\ _$_-;\-* #,##0.00\ _$_-;_-* &quot;-&quot;??\ _$_-;_-@_-"/>
    <numFmt numFmtId="165" formatCode="_-* #,##0_-;\-* #,##0_-;_-* &quot;-&quot;??_-;_-@_-"/>
    <numFmt numFmtId="166" formatCode="0.0"/>
    <numFmt numFmtId="167" formatCode="&quot; &quot;* #,##0&quot; &quot;;&quot; &quot;* &quot;-&quot;#,##0&quot; &quot;;&quot; &quot;* &quot;- 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Arial Narrow"/>
      <family val="2"/>
    </font>
    <font>
      <sz val="9"/>
      <color rgb="FF000000"/>
      <name val="Arial Narrow"/>
      <family val="2"/>
    </font>
    <font>
      <sz val="11"/>
      <color theme="1"/>
      <name val="Arial Narrow"/>
      <family val="2"/>
    </font>
    <font>
      <b/>
      <i/>
      <sz val="9"/>
      <color rgb="FF000000"/>
      <name val="Arial Narrow"/>
      <family val="2"/>
    </font>
    <font>
      <sz val="9"/>
      <name val="Arial Narrow"/>
      <family val="2"/>
    </font>
    <font>
      <sz val="9"/>
      <color rgb="FFFFFFFF"/>
      <name val="Arial Narrow"/>
      <family val="2"/>
    </font>
    <font>
      <b/>
      <sz val="9"/>
      <name val="Arial Narrow"/>
      <family val="2"/>
    </font>
    <font>
      <b/>
      <sz val="9"/>
      <color rgb="FF000000"/>
      <name val="Arial Narrow"/>
      <family val="2"/>
    </font>
    <font>
      <b/>
      <sz val="7"/>
      <color rgb="FF000000"/>
      <name val="Arial Narrow"/>
      <family val="2"/>
    </font>
    <font>
      <sz val="7"/>
      <color rgb="FF000000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u/>
      <sz val="7"/>
      <name val="Arial Narrow"/>
      <family val="2"/>
    </font>
    <font>
      <sz val="7"/>
      <color indexed="8"/>
      <name val="Calibri"/>
      <family val="2"/>
    </font>
    <font>
      <sz val="8"/>
      <color rgb="FF000000"/>
      <name val="Arial Narrow"/>
      <family val="2"/>
    </font>
    <font>
      <b/>
      <sz val="7"/>
      <name val="Calibri"/>
      <family val="2"/>
    </font>
    <font>
      <sz val="7"/>
      <name val="Calibri"/>
      <family val="2"/>
    </font>
    <font>
      <b/>
      <sz val="7"/>
      <color indexed="9"/>
      <name val="Calibri"/>
      <family val="2"/>
    </font>
    <font>
      <sz val="8"/>
      <color indexed="9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88302"/>
        <bgColor rgb="FF000000"/>
      </patternFill>
    </fill>
    <fill>
      <patternFill patternType="solid">
        <fgColor rgb="FF29CDD1"/>
        <bgColor rgb="FF000000"/>
      </patternFill>
    </fill>
    <fill>
      <patternFill patternType="solid">
        <fgColor rgb="FFF88302"/>
        <bgColor rgb="FF008080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indexed="64"/>
      </bottom>
      <diagonal/>
    </border>
    <border>
      <left/>
      <right style="thin">
        <color indexed="64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97">
    <xf numFmtId="0" fontId="0" fillId="0" borderId="0" xfId="0"/>
    <xf numFmtId="0" fontId="3" fillId="4" borderId="1" xfId="2" applyFont="1" applyFill="1" applyBorder="1" applyAlignment="1">
      <alignment wrapText="1"/>
    </xf>
    <xf numFmtId="0" fontId="4" fillId="0" borderId="2" xfId="0" applyFont="1" applyFill="1" applyBorder="1" applyAlignment="1">
      <alignment horizontal="right"/>
    </xf>
    <xf numFmtId="0" fontId="4" fillId="0" borderId="0" xfId="0" applyFont="1" applyFill="1" applyBorder="1"/>
    <xf numFmtId="3" fontId="4" fillId="0" borderId="2" xfId="0" applyNumberFormat="1" applyFont="1" applyFill="1" applyBorder="1"/>
    <xf numFmtId="0" fontId="5" fillId="0" borderId="0" xfId="0" applyFont="1" applyFill="1" applyBorder="1"/>
    <xf numFmtId="0" fontId="4" fillId="0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right"/>
    </xf>
    <xf numFmtId="165" fontId="4" fillId="2" borderId="6" xfId="1" applyNumberFormat="1" applyFont="1" applyFill="1" applyBorder="1" applyAlignment="1">
      <alignment horizontal="right"/>
    </xf>
    <xf numFmtId="165" fontId="4" fillId="2" borderId="2" xfId="1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right" wrapText="1"/>
    </xf>
    <xf numFmtId="0" fontId="4" fillId="2" borderId="6" xfId="0" applyFont="1" applyFill="1" applyBorder="1" applyAlignment="1">
      <alignment horizontal="right"/>
    </xf>
    <xf numFmtId="14" fontId="4" fillId="0" borderId="2" xfId="0" applyNumberFormat="1" applyFont="1" applyFill="1" applyBorder="1" applyAlignment="1">
      <alignment horizontal="right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0" xfId="0" applyFont="1" applyFill="1" applyBorder="1" applyAlignment="1">
      <alignment wrapText="1"/>
    </xf>
    <xf numFmtId="14" fontId="4" fillId="0" borderId="0" xfId="0" applyNumberFormat="1" applyFont="1" applyFill="1" applyBorder="1"/>
    <xf numFmtId="0" fontId="4" fillId="0" borderId="0" xfId="0" applyFont="1" applyFill="1" applyBorder="1" applyAlignment="1">
      <alignment horizontal="justify" wrapText="1"/>
    </xf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3" borderId="1" xfId="2" applyFont="1" applyFill="1" applyBorder="1" applyAlignment="1">
      <alignment wrapText="1"/>
    </xf>
    <xf numFmtId="0" fontId="3" fillId="4" borderId="1" xfId="2" applyFont="1" applyFill="1" applyBorder="1" applyAlignment="1">
      <alignment horizontal="center" wrapText="1"/>
    </xf>
    <xf numFmtId="0" fontId="3" fillId="4" borderId="1" xfId="2" applyFont="1" applyFill="1" applyBorder="1" applyAlignment="1" applyProtection="1">
      <alignment horizontal="center" wrapText="1"/>
      <protection locked="0"/>
    </xf>
    <xf numFmtId="0" fontId="7" fillId="0" borderId="2" xfId="0" applyFont="1" applyFill="1" applyBorder="1"/>
    <xf numFmtId="0" fontId="7" fillId="0" borderId="2" xfId="0" applyFont="1" applyFill="1" applyBorder="1" applyAlignment="1">
      <alignment horizontal="center"/>
    </xf>
    <xf numFmtId="3" fontId="7" fillId="0" borderId="2" xfId="0" applyNumberFormat="1" applyFont="1" applyFill="1" applyBorder="1" applyAlignment="1">
      <alignment horizontal="center"/>
    </xf>
    <xf numFmtId="3" fontId="8" fillId="4" borderId="1" xfId="2" applyNumberFormat="1" applyFont="1" applyFill="1" applyBorder="1" applyAlignment="1">
      <alignment horizontal="center"/>
    </xf>
    <xf numFmtId="165" fontId="4" fillId="0" borderId="0" xfId="1" applyNumberFormat="1" applyFont="1" applyFill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 wrapText="1"/>
    </xf>
    <xf numFmtId="165" fontId="4" fillId="0" borderId="0" xfId="0" applyNumberFormat="1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9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10" fillId="0" borderId="0" xfId="0" applyFont="1" applyFill="1" applyBorder="1"/>
    <xf numFmtId="0" fontId="3" fillId="3" borderId="7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166" fontId="8" fillId="3" borderId="8" xfId="0" applyNumberFormat="1" applyFont="1" applyFill="1" applyBorder="1" applyAlignment="1">
      <alignment horizontal="center" vertical="center"/>
    </xf>
    <xf numFmtId="3" fontId="8" fillId="3" borderId="8" xfId="0" applyNumberFormat="1" applyFont="1" applyFill="1" applyBorder="1" applyAlignment="1">
      <alignment horizontal="center" vertical="center"/>
    </xf>
    <xf numFmtId="3" fontId="8" fillId="3" borderId="8" xfId="1" applyNumberFormat="1" applyFont="1" applyFill="1" applyBorder="1" applyAlignment="1">
      <alignment horizontal="center" vertical="center"/>
    </xf>
    <xf numFmtId="3" fontId="3" fillId="3" borderId="9" xfId="1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0" fontId="8" fillId="4" borderId="8" xfId="0" applyFont="1" applyFill="1" applyBorder="1" applyAlignment="1">
      <alignment vertical="center"/>
    </xf>
    <xf numFmtId="166" fontId="8" fillId="4" borderId="8" xfId="0" applyNumberFormat="1" applyFont="1" applyFill="1" applyBorder="1" applyAlignment="1">
      <alignment horizontal="center" vertical="center"/>
    </xf>
    <xf numFmtId="3" fontId="8" fillId="4" borderId="8" xfId="0" applyNumberFormat="1" applyFont="1" applyFill="1" applyBorder="1" applyAlignment="1">
      <alignment horizontal="center" vertical="center"/>
    </xf>
    <xf numFmtId="3" fontId="8" fillId="4" borderId="8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166" fontId="8" fillId="3" borderId="11" xfId="0" applyNumberFormat="1" applyFont="1" applyFill="1" applyBorder="1" applyAlignment="1">
      <alignment horizontal="center" vertical="center"/>
    </xf>
    <xf numFmtId="3" fontId="8" fillId="3" borderId="11" xfId="0" applyNumberFormat="1" applyFont="1" applyFill="1" applyBorder="1" applyAlignment="1">
      <alignment horizontal="center" vertical="center"/>
    </xf>
    <xf numFmtId="3" fontId="8" fillId="3" borderId="11" xfId="1" applyNumberFormat="1" applyFont="1" applyFill="1" applyBorder="1" applyAlignment="1">
      <alignment horizontal="center" vertical="center"/>
    </xf>
    <xf numFmtId="3" fontId="3" fillId="3" borderId="12" xfId="1" applyNumberFormat="1" applyFont="1" applyFill="1" applyBorder="1" applyAlignment="1">
      <alignment horizontal="center" vertical="center"/>
    </xf>
    <xf numFmtId="0" fontId="11" fillId="0" borderId="0" xfId="0" applyFont="1" applyFill="1" applyBorder="1"/>
    <xf numFmtId="0" fontId="12" fillId="0" borderId="0" xfId="0" applyFont="1" applyFill="1" applyBorder="1"/>
    <xf numFmtId="165" fontId="12" fillId="0" borderId="0" xfId="1" applyNumberFormat="1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17" fillId="0" borderId="0" xfId="0" applyFont="1" applyBorder="1"/>
    <xf numFmtId="49" fontId="18" fillId="6" borderId="13" xfId="0" applyNumberFormat="1" applyFont="1" applyFill="1" applyBorder="1" applyAlignment="1">
      <alignment vertical="center"/>
    </xf>
    <xf numFmtId="49" fontId="18" fillId="6" borderId="14" xfId="0" applyNumberFormat="1" applyFont="1" applyFill="1" applyBorder="1" applyAlignment="1">
      <alignment horizontal="center" vertical="center"/>
    </xf>
    <xf numFmtId="49" fontId="19" fillId="6" borderId="15" xfId="0" applyNumberFormat="1" applyFont="1" applyFill="1" applyBorder="1" applyAlignment="1">
      <alignment horizontal="center"/>
    </xf>
    <xf numFmtId="49" fontId="18" fillId="0" borderId="16" xfId="0" applyNumberFormat="1" applyFont="1" applyFill="1" applyBorder="1" applyAlignment="1">
      <alignment vertical="center"/>
    </xf>
    <xf numFmtId="3" fontId="18" fillId="0" borderId="17" xfId="0" applyNumberFormat="1" applyFont="1" applyFill="1" applyBorder="1" applyAlignment="1">
      <alignment vertical="center"/>
    </xf>
    <xf numFmtId="9" fontId="19" fillId="0" borderId="18" xfId="0" applyNumberFormat="1" applyFont="1" applyFill="1" applyBorder="1" applyAlignment="1"/>
    <xf numFmtId="167" fontId="18" fillId="0" borderId="17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49" fontId="18" fillId="6" borderId="19" xfId="0" applyNumberFormat="1" applyFont="1" applyFill="1" applyBorder="1" applyAlignment="1">
      <alignment vertical="center"/>
    </xf>
    <xf numFmtId="167" fontId="18" fillId="6" borderId="20" xfId="0" applyNumberFormat="1" applyFont="1" applyFill="1" applyBorder="1" applyAlignment="1">
      <alignment vertical="center"/>
    </xf>
    <xf numFmtId="9" fontId="18" fillId="6" borderId="2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0" fontId="20" fillId="0" borderId="22" xfId="0" applyFont="1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41" fontId="18" fillId="6" borderId="19" xfId="3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/>
    <xf numFmtId="0" fontId="8" fillId="4" borderId="1" xfId="2" applyFont="1" applyFill="1" applyBorder="1" applyAlignment="1">
      <alignment horizontal="left"/>
    </xf>
    <xf numFmtId="0" fontId="3" fillId="4" borderId="3" xfId="2" applyFont="1" applyFill="1" applyBorder="1" applyAlignment="1">
      <alignment horizontal="left" wrapText="1"/>
    </xf>
    <xf numFmtId="0" fontId="3" fillId="4" borderId="4" xfId="2" applyFont="1" applyFill="1" applyBorder="1" applyAlignment="1">
      <alignment horizontal="left" wrapText="1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4" fillId="0" borderId="5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4" fillId="0" borderId="5" xfId="0" applyFont="1" applyFill="1" applyBorder="1"/>
    <xf numFmtId="0" fontId="4" fillId="0" borderId="6" xfId="0" applyFont="1" applyFill="1" applyBorder="1"/>
    <xf numFmtId="0" fontId="3" fillId="4" borderId="0" xfId="2" applyFont="1" applyFill="1" applyBorder="1" applyAlignment="1">
      <alignment horizontal="center" wrapText="1"/>
    </xf>
    <xf numFmtId="0" fontId="22" fillId="2" borderId="6" xfId="0" applyFont="1" applyFill="1" applyBorder="1" applyAlignment="1">
      <alignment horizontal="right" wrapText="1"/>
    </xf>
    <xf numFmtId="3" fontId="23" fillId="0" borderId="2" xfId="0" applyNumberFormat="1" applyFont="1" applyFill="1" applyBorder="1" applyAlignment="1">
      <alignment horizontal="center"/>
    </xf>
    <xf numFmtId="3" fontId="22" fillId="0" borderId="2" xfId="0" applyNumberFormat="1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19440</xdr:colOff>
      <xdr:row>5</xdr:row>
      <xdr:rowOff>105951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609184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G122"/>
  <sheetViews>
    <sheetView tabSelected="1" zoomScale="93" zoomScaleNormal="93" workbookViewId="0">
      <selection sqref="A1:G122"/>
    </sheetView>
  </sheetViews>
  <sheetFormatPr baseColWidth="10" defaultColWidth="11.42578125" defaultRowHeight="16.5" x14ac:dyDescent="0.3"/>
  <cols>
    <col min="1" max="1" width="11.42578125" style="5"/>
    <col min="2" max="2" width="25.140625" style="5" customWidth="1"/>
    <col min="3" max="3" width="14.28515625" style="5" customWidth="1"/>
    <col min="4" max="4" width="11.42578125" style="5"/>
    <col min="5" max="5" width="18.5703125" style="5" customWidth="1"/>
    <col min="6" max="6" width="13.42578125" style="5" customWidth="1"/>
    <col min="7" max="7" width="16.140625" style="5" customWidth="1"/>
    <col min="8" max="16384" width="11.42578125" style="5"/>
  </cols>
  <sheetData>
    <row r="8" spans="2:7" ht="15" customHeight="1" x14ac:dyDescent="0.3">
      <c r="B8" s="1" t="s">
        <v>0</v>
      </c>
      <c r="C8" s="2" t="s">
        <v>1</v>
      </c>
      <c r="D8" s="3"/>
      <c r="E8" s="85" t="s">
        <v>141</v>
      </c>
      <c r="F8" s="86"/>
      <c r="G8" s="4">
        <v>75000</v>
      </c>
    </row>
    <row r="9" spans="2:7" x14ac:dyDescent="0.3">
      <c r="B9" s="6" t="s">
        <v>2</v>
      </c>
      <c r="C9" s="7" t="s">
        <v>3</v>
      </c>
      <c r="D9" s="3"/>
      <c r="E9" s="87" t="s">
        <v>4</v>
      </c>
      <c r="F9" s="88"/>
      <c r="G9" s="8" t="s">
        <v>5</v>
      </c>
    </row>
    <row r="10" spans="2:7" ht="15" customHeight="1" x14ac:dyDescent="0.3">
      <c r="B10" s="6" t="s">
        <v>6</v>
      </c>
      <c r="C10" s="7" t="s">
        <v>7</v>
      </c>
      <c r="D10" s="3"/>
      <c r="E10" s="89" t="s">
        <v>127</v>
      </c>
      <c r="F10" s="90"/>
      <c r="G10" s="8">
        <v>185</v>
      </c>
    </row>
    <row r="11" spans="2:7" x14ac:dyDescent="0.3">
      <c r="B11" s="6" t="s">
        <v>8</v>
      </c>
      <c r="C11" s="2" t="s">
        <v>9</v>
      </c>
      <c r="D11" s="3"/>
      <c r="E11" s="13" t="s">
        <v>10</v>
      </c>
      <c r="F11" s="14"/>
      <c r="G11" s="9">
        <f>+G8*G10</f>
        <v>13875000</v>
      </c>
    </row>
    <row r="12" spans="2:7" ht="25.5" x14ac:dyDescent="0.3">
      <c r="B12" s="6" t="s">
        <v>11</v>
      </c>
      <c r="C12" s="2" t="s">
        <v>12</v>
      </c>
      <c r="D12" s="3"/>
      <c r="E12" s="89" t="s">
        <v>13</v>
      </c>
      <c r="F12" s="90"/>
      <c r="G12" s="94" t="s">
        <v>14</v>
      </c>
    </row>
    <row r="13" spans="2:7" x14ac:dyDescent="0.3">
      <c r="B13" s="6" t="s">
        <v>15</v>
      </c>
      <c r="C13" s="2" t="s">
        <v>16</v>
      </c>
      <c r="D13" s="3"/>
      <c r="E13" s="89" t="s">
        <v>17</v>
      </c>
      <c r="F13" s="90"/>
      <c r="G13" s="11" t="s">
        <v>5</v>
      </c>
    </row>
    <row r="14" spans="2:7" ht="27.75" x14ac:dyDescent="0.3">
      <c r="B14" s="6" t="s">
        <v>19</v>
      </c>
      <c r="C14" s="12" t="s">
        <v>145</v>
      </c>
      <c r="D14" s="3"/>
      <c r="E14" s="91" t="s">
        <v>20</v>
      </c>
      <c r="F14" s="92"/>
      <c r="G14" s="10" t="s">
        <v>126</v>
      </c>
    </row>
    <row r="15" spans="2:7" x14ac:dyDescent="0.3">
      <c r="B15" s="15"/>
      <c r="C15" s="16"/>
      <c r="D15" s="3"/>
      <c r="E15" s="3"/>
      <c r="F15" s="3"/>
      <c r="G15" s="17"/>
    </row>
    <row r="16" spans="2:7" ht="15" customHeight="1" x14ac:dyDescent="0.3">
      <c r="B16" s="93" t="s">
        <v>21</v>
      </c>
      <c r="C16" s="93"/>
      <c r="D16" s="93"/>
      <c r="E16" s="93"/>
      <c r="F16" s="93"/>
      <c r="G16" s="93"/>
    </row>
    <row r="17" spans="2:7" x14ac:dyDescent="0.3">
      <c r="B17" s="3"/>
      <c r="C17" s="18"/>
      <c r="D17" s="18"/>
      <c r="E17" s="19"/>
      <c r="F17" s="3"/>
      <c r="G17" s="3"/>
    </row>
    <row r="18" spans="2:7" x14ac:dyDescent="0.3">
      <c r="B18" s="20" t="s">
        <v>22</v>
      </c>
      <c r="C18" s="3"/>
      <c r="D18" s="3"/>
      <c r="E18" s="3"/>
      <c r="F18" s="3"/>
      <c r="G18" s="3"/>
    </row>
    <row r="19" spans="2:7" x14ac:dyDescent="0.3">
      <c r="B19" s="21" t="s">
        <v>23</v>
      </c>
      <c r="C19" s="21" t="s">
        <v>24</v>
      </c>
      <c r="D19" s="21" t="s">
        <v>25</v>
      </c>
      <c r="E19" s="22" t="s">
        <v>113</v>
      </c>
      <c r="F19" s="21" t="s">
        <v>26</v>
      </c>
      <c r="G19" s="21" t="s">
        <v>27</v>
      </c>
    </row>
    <row r="20" spans="2:7" x14ac:dyDescent="0.3">
      <c r="B20" s="23" t="s">
        <v>28</v>
      </c>
      <c r="C20" s="24" t="s">
        <v>29</v>
      </c>
      <c r="D20" s="24">
        <v>1</v>
      </c>
      <c r="E20" s="24" t="s">
        <v>30</v>
      </c>
      <c r="F20" s="25">
        <v>20000</v>
      </c>
      <c r="G20" s="25">
        <f t="shared" ref="G20:G40" si="0">+D20*F20</f>
        <v>20000</v>
      </c>
    </row>
    <row r="21" spans="2:7" x14ac:dyDescent="0.3">
      <c r="B21" s="23" t="s">
        <v>110</v>
      </c>
      <c r="C21" s="24" t="s">
        <v>29</v>
      </c>
      <c r="D21" s="24">
        <v>2</v>
      </c>
      <c r="E21" s="24" t="s">
        <v>30</v>
      </c>
      <c r="F21" s="25">
        <v>20000</v>
      </c>
      <c r="G21" s="25">
        <f t="shared" si="0"/>
        <v>40000</v>
      </c>
    </row>
    <row r="22" spans="2:7" x14ac:dyDescent="0.3">
      <c r="B22" s="23" t="s">
        <v>111</v>
      </c>
      <c r="C22" s="24" t="s">
        <v>29</v>
      </c>
      <c r="D22" s="24">
        <v>1</v>
      </c>
      <c r="E22" s="24" t="s">
        <v>30</v>
      </c>
      <c r="F22" s="25">
        <v>20000</v>
      </c>
      <c r="G22" s="25">
        <f t="shared" si="0"/>
        <v>20000</v>
      </c>
    </row>
    <row r="23" spans="2:7" x14ac:dyDescent="0.3">
      <c r="B23" s="23" t="s">
        <v>31</v>
      </c>
      <c r="C23" s="24" t="s">
        <v>29</v>
      </c>
      <c r="D23" s="24">
        <v>10</v>
      </c>
      <c r="E23" s="24" t="s">
        <v>32</v>
      </c>
      <c r="F23" s="25">
        <v>20000</v>
      </c>
      <c r="G23" s="25">
        <f t="shared" si="0"/>
        <v>200000</v>
      </c>
    </row>
    <row r="24" spans="2:7" x14ac:dyDescent="0.3">
      <c r="B24" s="23" t="s">
        <v>33</v>
      </c>
      <c r="C24" s="24" t="s">
        <v>29</v>
      </c>
      <c r="D24" s="24">
        <v>10</v>
      </c>
      <c r="E24" s="24" t="s">
        <v>34</v>
      </c>
      <c r="F24" s="25">
        <v>20000</v>
      </c>
      <c r="G24" s="25">
        <f t="shared" si="0"/>
        <v>200000</v>
      </c>
    </row>
    <row r="25" spans="2:7" x14ac:dyDescent="0.3">
      <c r="B25" s="23" t="s">
        <v>35</v>
      </c>
      <c r="C25" s="24" t="s">
        <v>29</v>
      </c>
      <c r="D25" s="24">
        <v>1</v>
      </c>
      <c r="E25" s="24" t="s">
        <v>36</v>
      </c>
      <c r="F25" s="25">
        <v>20000</v>
      </c>
      <c r="G25" s="25">
        <f t="shared" si="0"/>
        <v>20000</v>
      </c>
    </row>
    <row r="26" spans="2:7" x14ac:dyDescent="0.3">
      <c r="B26" s="23" t="s">
        <v>109</v>
      </c>
      <c r="C26" s="24" t="s">
        <v>29</v>
      </c>
      <c r="D26" s="24">
        <v>2</v>
      </c>
      <c r="E26" s="24" t="s">
        <v>36</v>
      </c>
      <c r="F26" s="25">
        <v>20000</v>
      </c>
      <c r="G26" s="25">
        <f t="shared" si="0"/>
        <v>40000</v>
      </c>
    </row>
    <row r="27" spans="2:7" x14ac:dyDescent="0.3">
      <c r="B27" s="23" t="s">
        <v>37</v>
      </c>
      <c r="C27" s="24" t="s">
        <v>29</v>
      </c>
      <c r="D27" s="24">
        <v>38</v>
      </c>
      <c r="E27" s="24" t="s">
        <v>34</v>
      </c>
      <c r="F27" s="25">
        <v>20000</v>
      </c>
      <c r="G27" s="25">
        <f t="shared" si="0"/>
        <v>760000</v>
      </c>
    </row>
    <row r="28" spans="2:7" x14ac:dyDescent="0.3">
      <c r="B28" s="23" t="s">
        <v>38</v>
      </c>
      <c r="C28" s="24" t="s">
        <v>29</v>
      </c>
      <c r="D28" s="24">
        <v>2</v>
      </c>
      <c r="E28" s="24" t="s">
        <v>39</v>
      </c>
      <c r="F28" s="25">
        <v>20000</v>
      </c>
      <c r="G28" s="25">
        <f t="shared" si="0"/>
        <v>40000</v>
      </c>
    </row>
    <row r="29" spans="2:7" x14ac:dyDescent="0.3">
      <c r="B29" s="23" t="s">
        <v>40</v>
      </c>
      <c r="C29" s="24" t="s">
        <v>29</v>
      </c>
      <c r="D29" s="24">
        <v>2</v>
      </c>
      <c r="E29" s="24" t="s">
        <v>41</v>
      </c>
      <c r="F29" s="25">
        <v>20000</v>
      </c>
      <c r="G29" s="25">
        <f t="shared" si="0"/>
        <v>40000</v>
      </c>
    </row>
    <row r="30" spans="2:7" x14ac:dyDescent="0.3">
      <c r="B30" s="23" t="s">
        <v>42</v>
      </c>
      <c r="C30" s="24" t="s">
        <v>29</v>
      </c>
      <c r="D30" s="24">
        <v>2</v>
      </c>
      <c r="E30" s="24" t="s">
        <v>43</v>
      </c>
      <c r="F30" s="25">
        <v>20000</v>
      </c>
      <c r="G30" s="25">
        <f t="shared" si="0"/>
        <v>40000</v>
      </c>
    </row>
    <row r="31" spans="2:7" x14ac:dyDescent="0.3">
      <c r="B31" s="23" t="s">
        <v>44</v>
      </c>
      <c r="C31" s="24" t="s">
        <v>29</v>
      </c>
      <c r="D31" s="24">
        <v>2</v>
      </c>
      <c r="E31" s="24" t="s">
        <v>45</v>
      </c>
      <c r="F31" s="25">
        <v>20000</v>
      </c>
      <c r="G31" s="25">
        <f t="shared" si="0"/>
        <v>40000</v>
      </c>
    </row>
    <row r="32" spans="2:7" x14ac:dyDescent="0.3">
      <c r="B32" s="23" t="s">
        <v>46</v>
      </c>
      <c r="C32" s="24" t="s">
        <v>29</v>
      </c>
      <c r="D32" s="24">
        <v>4</v>
      </c>
      <c r="E32" s="24" t="s">
        <v>47</v>
      </c>
      <c r="F32" s="25">
        <v>20000</v>
      </c>
      <c r="G32" s="25">
        <f t="shared" si="0"/>
        <v>80000</v>
      </c>
    </row>
    <row r="33" spans="2:7" x14ac:dyDescent="0.3">
      <c r="B33" s="23" t="s">
        <v>48</v>
      </c>
      <c r="C33" s="24" t="s">
        <v>29</v>
      </c>
      <c r="D33" s="24">
        <v>2.5</v>
      </c>
      <c r="E33" s="24" t="s">
        <v>47</v>
      </c>
      <c r="F33" s="25">
        <v>20000</v>
      </c>
      <c r="G33" s="25">
        <f t="shared" si="0"/>
        <v>50000</v>
      </c>
    </row>
    <row r="34" spans="2:7" x14ac:dyDescent="0.3">
      <c r="B34" s="23" t="s">
        <v>112</v>
      </c>
      <c r="C34" s="24" t="s">
        <v>29</v>
      </c>
      <c r="D34" s="24">
        <v>2</v>
      </c>
      <c r="E34" s="24" t="s">
        <v>49</v>
      </c>
      <c r="F34" s="25">
        <v>20000</v>
      </c>
      <c r="G34" s="25">
        <f t="shared" si="0"/>
        <v>40000</v>
      </c>
    </row>
    <row r="35" spans="2:7" x14ac:dyDescent="0.3">
      <c r="B35" s="23" t="s">
        <v>46</v>
      </c>
      <c r="C35" s="24" t="s">
        <v>29</v>
      </c>
      <c r="D35" s="24">
        <v>4</v>
      </c>
      <c r="E35" s="24" t="s">
        <v>49</v>
      </c>
      <c r="F35" s="25">
        <v>20000</v>
      </c>
      <c r="G35" s="25">
        <f t="shared" si="0"/>
        <v>80000</v>
      </c>
    </row>
    <row r="36" spans="2:7" x14ac:dyDescent="0.3">
      <c r="B36" s="23" t="s">
        <v>50</v>
      </c>
      <c r="C36" s="24" t="s">
        <v>29</v>
      </c>
      <c r="D36" s="24">
        <v>20</v>
      </c>
      <c r="E36" s="24" t="s">
        <v>18</v>
      </c>
      <c r="F36" s="25">
        <v>20000</v>
      </c>
      <c r="G36" s="25">
        <f t="shared" si="0"/>
        <v>400000</v>
      </c>
    </row>
    <row r="37" spans="2:7" x14ac:dyDescent="0.3">
      <c r="B37" s="23" t="s">
        <v>51</v>
      </c>
      <c r="C37" s="24" t="s">
        <v>29</v>
      </c>
      <c r="D37" s="24">
        <v>10</v>
      </c>
      <c r="E37" s="24" t="s">
        <v>18</v>
      </c>
      <c r="F37" s="25">
        <v>20000</v>
      </c>
      <c r="G37" s="25">
        <f t="shared" si="0"/>
        <v>200000</v>
      </c>
    </row>
    <row r="38" spans="2:7" x14ac:dyDescent="0.3">
      <c r="B38" s="23" t="s">
        <v>52</v>
      </c>
      <c r="C38" s="24" t="s">
        <v>29</v>
      </c>
      <c r="D38" s="24">
        <v>8</v>
      </c>
      <c r="E38" s="24" t="s">
        <v>18</v>
      </c>
      <c r="F38" s="25">
        <v>20000</v>
      </c>
      <c r="G38" s="25">
        <f t="shared" si="0"/>
        <v>160000</v>
      </c>
    </row>
    <row r="39" spans="2:7" x14ac:dyDescent="0.3">
      <c r="B39" s="23" t="s">
        <v>53</v>
      </c>
      <c r="C39" s="24" t="s">
        <v>29</v>
      </c>
      <c r="D39" s="24">
        <v>2.5</v>
      </c>
      <c r="E39" s="24" t="s">
        <v>18</v>
      </c>
      <c r="F39" s="25">
        <v>20000</v>
      </c>
      <c r="G39" s="25">
        <f t="shared" si="0"/>
        <v>50000</v>
      </c>
    </row>
    <row r="40" spans="2:7" x14ac:dyDescent="0.3">
      <c r="B40" s="23" t="s">
        <v>54</v>
      </c>
      <c r="C40" s="24" t="s">
        <v>29</v>
      </c>
      <c r="D40" s="24">
        <v>16</v>
      </c>
      <c r="E40" s="24" t="s">
        <v>18</v>
      </c>
      <c r="F40" s="25">
        <v>20000</v>
      </c>
      <c r="G40" s="25">
        <f t="shared" si="0"/>
        <v>320000</v>
      </c>
    </row>
    <row r="41" spans="2:7" x14ac:dyDescent="0.3">
      <c r="B41" s="84" t="s">
        <v>55</v>
      </c>
      <c r="C41" s="84"/>
      <c r="D41" s="84"/>
      <c r="E41" s="84"/>
      <c r="F41" s="84"/>
      <c r="G41" s="26">
        <f>SUM(G20:G40)</f>
        <v>2840000</v>
      </c>
    </row>
    <row r="42" spans="2:7" x14ac:dyDescent="0.3">
      <c r="B42" s="3"/>
      <c r="C42" s="3"/>
      <c r="D42" s="3"/>
      <c r="E42" s="3"/>
      <c r="F42" s="27"/>
      <c r="G42" s="27"/>
    </row>
    <row r="43" spans="2:7" x14ac:dyDescent="0.3">
      <c r="B43" s="20" t="s">
        <v>56</v>
      </c>
      <c r="C43" s="3"/>
      <c r="D43" s="3"/>
      <c r="E43" s="3"/>
      <c r="F43" s="3"/>
      <c r="G43" s="3"/>
    </row>
    <row r="44" spans="2:7" x14ac:dyDescent="0.3">
      <c r="B44" s="21" t="s">
        <v>23</v>
      </c>
      <c r="C44" s="21" t="s">
        <v>24</v>
      </c>
      <c r="D44" s="21" t="s">
        <v>25</v>
      </c>
      <c r="E44" s="22" t="s">
        <v>113</v>
      </c>
      <c r="F44" s="21" t="s">
        <v>26</v>
      </c>
      <c r="G44" s="21" t="s">
        <v>27</v>
      </c>
    </row>
    <row r="45" spans="2:7" x14ac:dyDescent="0.3">
      <c r="B45" s="28"/>
      <c r="C45" s="6"/>
      <c r="D45" s="6"/>
      <c r="E45" s="28"/>
      <c r="F45" s="29"/>
      <c r="G45" s="28"/>
    </row>
    <row r="46" spans="2:7" x14ac:dyDescent="0.3">
      <c r="B46" s="84" t="s">
        <v>57</v>
      </c>
      <c r="C46" s="84"/>
      <c r="D46" s="84"/>
      <c r="E46" s="84"/>
      <c r="F46" s="84"/>
      <c r="G46" s="26"/>
    </row>
    <row r="47" spans="2:7" x14ac:dyDescent="0.3">
      <c r="B47" s="3"/>
      <c r="C47" s="3"/>
      <c r="D47" s="3"/>
      <c r="E47" s="3"/>
      <c r="F47" s="3"/>
      <c r="G47" s="30"/>
    </row>
    <row r="48" spans="2:7" x14ac:dyDescent="0.3">
      <c r="B48" s="20" t="s">
        <v>58</v>
      </c>
      <c r="C48" s="3"/>
      <c r="D48" s="3"/>
      <c r="E48" s="3"/>
      <c r="F48" s="3"/>
      <c r="G48" s="3"/>
    </row>
    <row r="49" spans="2:7" x14ac:dyDescent="0.3">
      <c r="B49" s="21" t="s">
        <v>23</v>
      </c>
      <c r="C49" s="21" t="s">
        <v>24</v>
      </c>
      <c r="D49" s="21" t="s">
        <v>25</v>
      </c>
      <c r="E49" s="22" t="s">
        <v>113</v>
      </c>
      <c r="F49" s="21" t="s">
        <v>26</v>
      </c>
      <c r="G49" s="21" t="s">
        <v>27</v>
      </c>
    </row>
    <row r="50" spans="2:7" x14ac:dyDescent="0.3">
      <c r="B50" s="23" t="s">
        <v>59</v>
      </c>
      <c r="C50" s="24" t="s">
        <v>60</v>
      </c>
      <c r="D50" s="24">
        <v>0.4</v>
      </c>
      <c r="E50" s="24" t="s">
        <v>116</v>
      </c>
      <c r="F50" s="25">
        <v>115000</v>
      </c>
      <c r="G50" s="25">
        <f t="shared" ref="G50:G57" si="1">+D50*F50</f>
        <v>46000</v>
      </c>
    </row>
    <row r="51" spans="2:7" x14ac:dyDescent="0.3">
      <c r="B51" s="23" t="s">
        <v>61</v>
      </c>
      <c r="C51" s="24" t="s">
        <v>60</v>
      </c>
      <c r="D51" s="24">
        <v>0.4</v>
      </c>
      <c r="E51" s="24" t="s">
        <v>116</v>
      </c>
      <c r="F51" s="25">
        <v>145000</v>
      </c>
      <c r="G51" s="25">
        <f t="shared" si="1"/>
        <v>58000</v>
      </c>
    </row>
    <row r="52" spans="2:7" x14ac:dyDescent="0.3">
      <c r="B52" s="23" t="s">
        <v>114</v>
      </c>
      <c r="C52" s="24" t="s">
        <v>60</v>
      </c>
      <c r="D52" s="24">
        <v>0.2</v>
      </c>
      <c r="E52" s="24" t="s">
        <v>116</v>
      </c>
      <c r="F52" s="25">
        <v>75000</v>
      </c>
      <c r="G52" s="25">
        <f t="shared" si="1"/>
        <v>15000</v>
      </c>
    </row>
    <row r="53" spans="2:7" x14ac:dyDescent="0.3">
      <c r="B53" s="23" t="s">
        <v>62</v>
      </c>
      <c r="C53" s="24" t="s">
        <v>60</v>
      </c>
      <c r="D53" s="24">
        <v>0.2</v>
      </c>
      <c r="E53" s="24" t="s">
        <v>116</v>
      </c>
      <c r="F53" s="25">
        <v>145000</v>
      </c>
      <c r="G53" s="25">
        <f t="shared" si="1"/>
        <v>29000</v>
      </c>
    </row>
    <row r="54" spans="2:7" x14ac:dyDescent="0.3">
      <c r="B54" s="23" t="s">
        <v>63</v>
      </c>
      <c r="C54" s="24" t="s">
        <v>60</v>
      </c>
      <c r="D54" s="24">
        <v>0.2</v>
      </c>
      <c r="E54" s="24" t="s">
        <v>64</v>
      </c>
      <c r="F54" s="25">
        <v>75000</v>
      </c>
      <c r="G54" s="25">
        <f t="shared" si="1"/>
        <v>15000</v>
      </c>
    </row>
    <row r="55" spans="2:7" x14ac:dyDescent="0.3">
      <c r="B55" s="23" t="s">
        <v>65</v>
      </c>
      <c r="C55" s="24" t="s">
        <v>60</v>
      </c>
      <c r="D55" s="24">
        <v>0.2</v>
      </c>
      <c r="E55" s="24" t="s">
        <v>64</v>
      </c>
      <c r="F55" s="25">
        <v>75000</v>
      </c>
      <c r="G55" s="25">
        <f t="shared" si="1"/>
        <v>15000</v>
      </c>
    </row>
    <row r="56" spans="2:7" x14ac:dyDescent="0.3">
      <c r="B56" s="23" t="s">
        <v>66</v>
      </c>
      <c r="C56" s="24" t="s">
        <v>60</v>
      </c>
      <c r="D56" s="24">
        <v>0.125</v>
      </c>
      <c r="E56" s="24" t="s">
        <v>64</v>
      </c>
      <c r="F56" s="25">
        <v>140000</v>
      </c>
      <c r="G56" s="25">
        <f t="shared" si="1"/>
        <v>17500</v>
      </c>
    </row>
    <row r="57" spans="2:7" x14ac:dyDescent="0.3">
      <c r="B57" s="23" t="s">
        <v>67</v>
      </c>
      <c r="C57" s="24" t="s">
        <v>60</v>
      </c>
      <c r="D57" s="24">
        <v>1</v>
      </c>
      <c r="E57" s="24" t="s">
        <v>18</v>
      </c>
      <c r="F57" s="25">
        <v>35000</v>
      </c>
      <c r="G57" s="25">
        <f t="shared" si="1"/>
        <v>35000</v>
      </c>
    </row>
    <row r="58" spans="2:7" x14ac:dyDescent="0.3">
      <c r="B58" s="84" t="s">
        <v>68</v>
      </c>
      <c r="C58" s="84"/>
      <c r="D58" s="84"/>
      <c r="E58" s="84"/>
      <c r="F58" s="84"/>
      <c r="G58" s="26">
        <f>SUM(G50:G57)</f>
        <v>230500</v>
      </c>
    </row>
    <row r="59" spans="2:7" x14ac:dyDescent="0.3">
      <c r="B59" s="31"/>
      <c r="C59" s="32"/>
      <c r="D59" s="33"/>
      <c r="E59" s="34"/>
      <c r="F59" s="35"/>
      <c r="G59" s="35"/>
    </row>
    <row r="60" spans="2:7" x14ac:dyDescent="0.3">
      <c r="B60" s="20" t="s">
        <v>69</v>
      </c>
      <c r="C60" s="3"/>
      <c r="D60" s="3"/>
      <c r="E60" s="3"/>
      <c r="F60" s="3"/>
      <c r="G60" s="3"/>
    </row>
    <row r="61" spans="2:7" x14ac:dyDescent="0.3">
      <c r="B61" s="21" t="s">
        <v>70</v>
      </c>
      <c r="C61" s="21" t="s">
        <v>24</v>
      </c>
      <c r="D61" s="21" t="s">
        <v>96</v>
      </c>
      <c r="E61" s="22" t="s">
        <v>113</v>
      </c>
      <c r="F61" s="21" t="s">
        <v>26</v>
      </c>
      <c r="G61" s="21" t="s">
        <v>27</v>
      </c>
    </row>
    <row r="62" spans="2:7" x14ac:dyDescent="0.3">
      <c r="B62" s="23" t="s">
        <v>71</v>
      </c>
      <c r="C62" s="24" t="s">
        <v>72</v>
      </c>
      <c r="D62" s="24">
        <v>3</v>
      </c>
      <c r="E62" s="24" t="s">
        <v>116</v>
      </c>
      <c r="F62" s="95">
        <v>175213</v>
      </c>
      <c r="G62" s="25">
        <f t="shared" ref="G62:G70" si="2">D62*F62</f>
        <v>525639</v>
      </c>
    </row>
    <row r="63" spans="2:7" x14ac:dyDescent="0.3">
      <c r="B63" s="23" t="s">
        <v>128</v>
      </c>
      <c r="C63" s="24"/>
      <c r="D63" s="24"/>
      <c r="E63" s="24"/>
      <c r="F63" s="95"/>
      <c r="G63" s="25"/>
    </row>
    <row r="64" spans="2:7" x14ac:dyDescent="0.3">
      <c r="B64" s="23" t="s">
        <v>73</v>
      </c>
      <c r="C64" s="24" t="s">
        <v>72</v>
      </c>
      <c r="D64" s="24">
        <v>400</v>
      </c>
      <c r="E64" s="24" t="s">
        <v>117</v>
      </c>
      <c r="F64" s="95">
        <v>1361</v>
      </c>
      <c r="G64" s="25">
        <f t="shared" si="2"/>
        <v>544400</v>
      </c>
    </row>
    <row r="65" spans="2:7" x14ac:dyDescent="0.3">
      <c r="B65" s="23" t="s">
        <v>115</v>
      </c>
      <c r="C65" s="24" t="s">
        <v>72</v>
      </c>
      <c r="D65" s="24">
        <v>600</v>
      </c>
      <c r="E65" s="24" t="s">
        <v>117</v>
      </c>
      <c r="F65" s="96">
        <v>1999</v>
      </c>
      <c r="G65" s="25">
        <f t="shared" si="2"/>
        <v>1199400</v>
      </c>
    </row>
    <row r="66" spans="2:7" x14ac:dyDescent="0.3">
      <c r="B66" s="23" t="s">
        <v>75</v>
      </c>
      <c r="C66" s="24" t="s">
        <v>72</v>
      </c>
      <c r="D66" s="24">
        <v>300</v>
      </c>
      <c r="E66" s="24" t="s">
        <v>64</v>
      </c>
      <c r="F66" s="95">
        <f>41000/25</f>
        <v>1640</v>
      </c>
      <c r="G66" s="25">
        <f t="shared" si="2"/>
        <v>492000</v>
      </c>
    </row>
    <row r="67" spans="2:7" x14ac:dyDescent="0.3">
      <c r="B67" s="23" t="s">
        <v>76</v>
      </c>
      <c r="C67" s="24" t="s">
        <v>72</v>
      </c>
      <c r="D67" s="24">
        <v>200</v>
      </c>
      <c r="E67" s="24" t="s">
        <v>74</v>
      </c>
      <c r="F67" s="95">
        <f>49980/25</f>
        <v>1999.2</v>
      </c>
      <c r="G67" s="25">
        <f t="shared" si="2"/>
        <v>399840</v>
      </c>
    </row>
    <row r="68" spans="2:7" x14ac:dyDescent="0.3">
      <c r="B68" s="23" t="s">
        <v>78</v>
      </c>
      <c r="C68" s="24" t="s">
        <v>77</v>
      </c>
      <c r="D68" s="24">
        <v>1</v>
      </c>
      <c r="E68" s="24" t="s">
        <v>79</v>
      </c>
      <c r="F68" s="96">
        <f>168500/20</f>
        <v>8425</v>
      </c>
      <c r="G68" s="25">
        <f t="shared" si="2"/>
        <v>8425</v>
      </c>
    </row>
    <row r="69" spans="2:7" x14ac:dyDescent="0.3">
      <c r="B69" s="23" t="s">
        <v>80</v>
      </c>
      <c r="C69" s="24" t="s">
        <v>77</v>
      </c>
      <c r="D69" s="24">
        <v>5</v>
      </c>
      <c r="E69" s="24" t="s">
        <v>118</v>
      </c>
      <c r="F69" s="96">
        <v>26030</v>
      </c>
      <c r="G69" s="25">
        <f t="shared" si="2"/>
        <v>130150</v>
      </c>
    </row>
    <row r="70" spans="2:7" x14ac:dyDescent="0.3">
      <c r="B70" s="23" t="s">
        <v>81</v>
      </c>
      <c r="C70" s="24" t="s">
        <v>77</v>
      </c>
      <c r="D70" s="24">
        <v>5</v>
      </c>
      <c r="E70" s="24" t="s">
        <v>118</v>
      </c>
      <c r="F70" s="96">
        <f>54680/5</f>
        <v>10936</v>
      </c>
      <c r="G70" s="25">
        <f t="shared" si="2"/>
        <v>54680</v>
      </c>
    </row>
    <row r="71" spans="2:7" x14ac:dyDescent="0.3">
      <c r="B71" s="36" t="s">
        <v>82</v>
      </c>
      <c r="C71" s="24"/>
      <c r="D71" s="24"/>
      <c r="E71" s="24"/>
      <c r="F71" s="95"/>
      <c r="G71" s="25"/>
    </row>
    <row r="72" spans="2:7" x14ac:dyDescent="0.3">
      <c r="B72" s="23" t="s">
        <v>120</v>
      </c>
      <c r="C72" s="24" t="s">
        <v>121</v>
      </c>
      <c r="D72" s="24">
        <v>0.2</v>
      </c>
      <c r="E72" s="24" t="s">
        <v>32</v>
      </c>
      <c r="F72" s="95">
        <f>267260/18</f>
        <v>14847.777777777777</v>
      </c>
      <c r="G72" s="25">
        <f>D72*F72</f>
        <v>2969.5555555555557</v>
      </c>
    </row>
    <row r="73" spans="2:7" x14ac:dyDescent="0.3">
      <c r="B73" s="23" t="s">
        <v>83</v>
      </c>
      <c r="C73" s="24" t="s">
        <v>121</v>
      </c>
      <c r="D73" s="24">
        <v>6</v>
      </c>
      <c r="E73" s="24" t="s">
        <v>41</v>
      </c>
      <c r="F73" s="95">
        <f>4850*1.19</f>
        <v>5771.5</v>
      </c>
      <c r="G73" s="25">
        <f t="shared" ref="G73:G85" si="3">D73*F73</f>
        <v>34629</v>
      </c>
    </row>
    <row r="74" spans="2:7" x14ac:dyDescent="0.3">
      <c r="B74" s="23" t="s">
        <v>84</v>
      </c>
      <c r="C74" s="24" t="s">
        <v>77</v>
      </c>
      <c r="D74" s="24">
        <v>2</v>
      </c>
      <c r="E74" s="24" t="s">
        <v>41</v>
      </c>
      <c r="F74" s="95">
        <f>80420/5</f>
        <v>16084</v>
      </c>
      <c r="G74" s="25">
        <f t="shared" si="3"/>
        <v>32168</v>
      </c>
    </row>
    <row r="75" spans="2:7" x14ac:dyDescent="0.3">
      <c r="B75" s="23" t="s">
        <v>85</v>
      </c>
      <c r="C75" s="24" t="s">
        <v>77</v>
      </c>
      <c r="D75" s="24">
        <v>4</v>
      </c>
      <c r="E75" s="24" t="s">
        <v>86</v>
      </c>
      <c r="F75" s="95">
        <v>116240</v>
      </c>
      <c r="G75" s="25">
        <f t="shared" si="3"/>
        <v>464960</v>
      </c>
    </row>
    <row r="76" spans="2:7" x14ac:dyDescent="0.3">
      <c r="B76" s="23" t="s">
        <v>122</v>
      </c>
      <c r="C76" s="24" t="s">
        <v>77</v>
      </c>
      <c r="D76" s="24">
        <v>2.5</v>
      </c>
      <c r="E76" s="24" t="s">
        <v>86</v>
      </c>
      <c r="F76" s="95">
        <v>37390</v>
      </c>
      <c r="G76" s="25">
        <f t="shared" si="3"/>
        <v>93475</v>
      </c>
    </row>
    <row r="77" spans="2:7" x14ac:dyDescent="0.3">
      <c r="B77" s="23" t="s">
        <v>123</v>
      </c>
      <c r="C77" s="24" t="s">
        <v>121</v>
      </c>
      <c r="D77" s="24">
        <v>2.5</v>
      </c>
      <c r="E77" s="24" t="s">
        <v>86</v>
      </c>
      <c r="F77" s="95">
        <v>37520</v>
      </c>
      <c r="G77" s="25">
        <f t="shared" si="3"/>
        <v>93800</v>
      </c>
    </row>
    <row r="78" spans="2:7" x14ac:dyDescent="0.3">
      <c r="B78" s="36" t="s">
        <v>87</v>
      </c>
      <c r="C78" s="24"/>
      <c r="D78" s="24"/>
      <c r="E78" s="24"/>
      <c r="F78" s="95"/>
      <c r="G78" s="25"/>
    </row>
    <row r="79" spans="2:7" x14ac:dyDescent="0.3">
      <c r="B79" s="23" t="s">
        <v>119</v>
      </c>
      <c r="C79" s="24" t="s">
        <v>77</v>
      </c>
      <c r="D79" s="24">
        <v>2</v>
      </c>
      <c r="E79" s="24" t="s">
        <v>64</v>
      </c>
      <c r="F79" s="96">
        <v>61830</v>
      </c>
      <c r="G79" s="25">
        <f t="shared" si="3"/>
        <v>123660</v>
      </c>
    </row>
    <row r="80" spans="2:7" x14ac:dyDescent="0.3">
      <c r="B80" s="23" t="s">
        <v>88</v>
      </c>
      <c r="C80" s="24" t="s">
        <v>77</v>
      </c>
      <c r="D80" s="24">
        <v>1.5</v>
      </c>
      <c r="E80" s="24" t="s">
        <v>45</v>
      </c>
      <c r="F80" s="96">
        <f>39250*1.19</f>
        <v>46707.5</v>
      </c>
      <c r="G80" s="25">
        <f t="shared" si="3"/>
        <v>70061.25</v>
      </c>
    </row>
    <row r="81" spans="2:7" x14ac:dyDescent="0.3">
      <c r="B81" s="36" t="s">
        <v>89</v>
      </c>
      <c r="C81" s="24"/>
      <c r="D81" s="24"/>
      <c r="E81" s="24"/>
      <c r="F81" s="95"/>
      <c r="G81" s="25"/>
    </row>
    <row r="82" spans="2:7" x14ac:dyDescent="0.3">
      <c r="B82" s="23" t="s">
        <v>124</v>
      </c>
      <c r="C82" s="24" t="s">
        <v>72</v>
      </c>
      <c r="D82" s="24">
        <v>2</v>
      </c>
      <c r="E82" s="24" t="s">
        <v>90</v>
      </c>
      <c r="F82" s="96">
        <f>16000*1.19</f>
        <v>19040</v>
      </c>
      <c r="G82" s="25">
        <f t="shared" si="3"/>
        <v>38080</v>
      </c>
    </row>
    <row r="83" spans="2:7" x14ac:dyDescent="0.3">
      <c r="B83" s="23" t="s">
        <v>125</v>
      </c>
      <c r="C83" s="24" t="s">
        <v>77</v>
      </c>
      <c r="D83" s="24">
        <v>2</v>
      </c>
      <c r="E83" s="24" t="s">
        <v>90</v>
      </c>
      <c r="F83" s="96">
        <v>49220</v>
      </c>
      <c r="G83" s="25">
        <f t="shared" si="3"/>
        <v>98440</v>
      </c>
    </row>
    <row r="84" spans="2:7" x14ac:dyDescent="0.3">
      <c r="B84" s="23" t="s">
        <v>91</v>
      </c>
      <c r="C84" s="24" t="s">
        <v>121</v>
      </c>
      <c r="D84" s="24">
        <v>1.5</v>
      </c>
      <c r="E84" s="24" t="s">
        <v>90</v>
      </c>
      <c r="F84" s="96">
        <f>38500*1.19</f>
        <v>45815</v>
      </c>
      <c r="G84" s="25">
        <f t="shared" si="3"/>
        <v>68722.5</v>
      </c>
    </row>
    <row r="85" spans="2:7" x14ac:dyDescent="0.3">
      <c r="B85" s="23" t="s">
        <v>92</v>
      </c>
      <c r="C85" s="24" t="s">
        <v>77</v>
      </c>
      <c r="D85" s="24">
        <v>0.3</v>
      </c>
      <c r="E85" s="24" t="s">
        <v>90</v>
      </c>
      <c r="F85" s="96">
        <f>365000*1.19</f>
        <v>434350</v>
      </c>
      <c r="G85" s="25">
        <f t="shared" si="3"/>
        <v>130305</v>
      </c>
    </row>
    <row r="86" spans="2:7" x14ac:dyDescent="0.3">
      <c r="B86" s="84" t="s">
        <v>93</v>
      </c>
      <c r="C86" s="84"/>
      <c r="D86" s="84"/>
      <c r="E86" s="84"/>
      <c r="F86" s="84"/>
      <c r="G86" s="26">
        <f>SUM(G62:G85)</f>
        <v>4605804.305555556</v>
      </c>
    </row>
    <row r="87" spans="2:7" x14ac:dyDescent="0.3">
      <c r="B87" s="3"/>
      <c r="C87" s="3"/>
      <c r="D87" s="3"/>
      <c r="E87" s="3"/>
      <c r="F87" s="27"/>
      <c r="G87" s="27"/>
    </row>
    <row r="88" spans="2:7" x14ac:dyDescent="0.3">
      <c r="B88" s="20" t="s">
        <v>94</v>
      </c>
      <c r="C88" s="3"/>
      <c r="D88" s="3"/>
      <c r="E88" s="3"/>
      <c r="F88" s="3"/>
      <c r="G88" s="3"/>
    </row>
    <row r="89" spans="2:7" x14ac:dyDescent="0.3">
      <c r="B89" s="21" t="s">
        <v>95</v>
      </c>
      <c r="C89" s="21" t="s">
        <v>24</v>
      </c>
      <c r="D89" s="21" t="s">
        <v>96</v>
      </c>
      <c r="E89" s="22" t="s">
        <v>113</v>
      </c>
      <c r="F89" s="21" t="s">
        <v>26</v>
      </c>
      <c r="G89" s="21" t="s">
        <v>27</v>
      </c>
    </row>
    <row r="90" spans="2:7" x14ac:dyDescent="0.3">
      <c r="B90" s="28"/>
      <c r="C90" s="37"/>
      <c r="D90" s="28"/>
      <c r="E90" s="28"/>
      <c r="F90" s="28"/>
      <c r="G90" s="28"/>
    </row>
    <row r="91" spans="2:7" x14ac:dyDescent="0.3">
      <c r="B91" s="84" t="s">
        <v>97</v>
      </c>
      <c r="C91" s="84"/>
      <c r="D91" s="84"/>
      <c r="E91" s="84"/>
      <c r="F91" s="84"/>
      <c r="G91" s="26">
        <v>0</v>
      </c>
    </row>
    <row r="92" spans="2:7" x14ac:dyDescent="0.3">
      <c r="B92" s="38"/>
      <c r="C92" s="3"/>
      <c r="D92" s="3"/>
      <c r="E92" s="3"/>
      <c r="F92" s="3"/>
      <c r="G92" s="27"/>
    </row>
    <row r="93" spans="2:7" x14ac:dyDescent="0.3">
      <c r="B93" s="39" t="s">
        <v>98</v>
      </c>
      <c r="C93" s="40"/>
      <c r="D93" s="41"/>
      <c r="E93" s="42"/>
      <c r="F93" s="43"/>
      <c r="G93" s="44">
        <f>G41+G58+G86+G91</f>
        <v>7676304.305555556</v>
      </c>
    </row>
    <row r="94" spans="2:7" x14ac:dyDescent="0.3">
      <c r="B94" s="45" t="s">
        <v>99</v>
      </c>
      <c r="C94" s="46"/>
      <c r="D94" s="47"/>
      <c r="E94" s="48"/>
      <c r="F94" s="49"/>
      <c r="G94" s="50">
        <f>+G93*0.05</f>
        <v>383815.21527777781</v>
      </c>
    </row>
    <row r="95" spans="2:7" x14ac:dyDescent="0.3">
      <c r="B95" s="39" t="s">
        <v>100</v>
      </c>
      <c r="C95" s="40"/>
      <c r="D95" s="41"/>
      <c r="E95" s="42"/>
      <c r="F95" s="43"/>
      <c r="G95" s="44">
        <f>+G93+G94</f>
        <v>8060119.520833334</v>
      </c>
    </row>
    <row r="96" spans="2:7" x14ac:dyDescent="0.3">
      <c r="B96" s="45" t="s">
        <v>101</v>
      </c>
      <c r="C96" s="46"/>
      <c r="D96" s="47"/>
      <c r="E96" s="48"/>
      <c r="F96" s="49"/>
      <c r="G96" s="50">
        <f>+G11</f>
        <v>13875000</v>
      </c>
    </row>
    <row r="97" spans="2:7" x14ac:dyDescent="0.3">
      <c r="B97" s="51" t="s">
        <v>102</v>
      </c>
      <c r="C97" s="52"/>
      <c r="D97" s="53"/>
      <c r="E97" s="54"/>
      <c r="F97" s="55"/>
      <c r="G97" s="56">
        <f>+G96-G95</f>
        <v>5814880.479166666</v>
      </c>
    </row>
    <row r="98" spans="2:7" x14ac:dyDescent="0.3">
      <c r="B98" s="57"/>
      <c r="C98" s="58"/>
      <c r="D98" s="58"/>
      <c r="E98" s="58"/>
      <c r="F98" s="58"/>
      <c r="G98" s="59"/>
    </row>
    <row r="99" spans="2:7" x14ac:dyDescent="0.3">
      <c r="B99" s="60" t="s">
        <v>129</v>
      </c>
      <c r="C99" s="60"/>
      <c r="D99" s="60"/>
      <c r="E99" s="60"/>
      <c r="F99" s="60"/>
      <c r="G99" s="60"/>
    </row>
    <row r="100" spans="2:7" x14ac:dyDescent="0.3">
      <c r="B100" s="61" t="s">
        <v>130</v>
      </c>
      <c r="C100" s="60"/>
      <c r="D100" s="60"/>
      <c r="E100" s="60"/>
      <c r="F100" s="60"/>
      <c r="G100" s="60"/>
    </row>
    <row r="101" spans="2:7" x14ac:dyDescent="0.3">
      <c r="B101" s="62" t="s">
        <v>103</v>
      </c>
      <c r="C101" s="60"/>
      <c r="D101" s="60"/>
      <c r="E101" s="60"/>
      <c r="F101" s="60"/>
      <c r="G101" s="60"/>
    </row>
    <row r="102" spans="2:7" x14ac:dyDescent="0.3">
      <c r="B102" s="62" t="s">
        <v>104</v>
      </c>
      <c r="C102" s="60"/>
      <c r="D102" s="60"/>
      <c r="E102" s="60"/>
      <c r="F102" s="60"/>
      <c r="G102" s="60"/>
    </row>
    <row r="103" spans="2:7" x14ac:dyDescent="0.3">
      <c r="B103" s="62" t="s">
        <v>105</v>
      </c>
      <c r="C103" s="60"/>
      <c r="D103" s="60"/>
      <c r="E103" s="60"/>
      <c r="F103" s="60"/>
      <c r="G103" s="60"/>
    </row>
    <row r="104" spans="2:7" x14ac:dyDescent="0.3">
      <c r="B104" s="62" t="s">
        <v>106</v>
      </c>
      <c r="C104" s="60"/>
      <c r="D104" s="60"/>
      <c r="E104" s="60"/>
      <c r="F104" s="60"/>
      <c r="G104" s="60"/>
    </row>
    <row r="105" spans="2:7" x14ac:dyDescent="0.3">
      <c r="B105" s="62" t="s">
        <v>107</v>
      </c>
      <c r="C105" s="60"/>
      <c r="D105" s="60"/>
      <c r="E105" s="60"/>
      <c r="F105" s="60"/>
      <c r="G105" s="60"/>
    </row>
    <row r="106" spans="2:7" x14ac:dyDescent="0.3">
      <c r="B106" s="62" t="s">
        <v>108</v>
      </c>
      <c r="C106" s="60"/>
      <c r="D106" s="60"/>
      <c r="E106" s="60"/>
      <c r="F106" s="60"/>
      <c r="G106" s="60"/>
    </row>
    <row r="108" spans="2:7" ht="17.25" thickBot="1" x14ac:dyDescent="0.35">
      <c r="B108" s="63" t="s">
        <v>131</v>
      </c>
      <c r="C108" s="63"/>
      <c r="D108" s="63"/>
      <c r="E108" s="64"/>
      <c r="F108" s="65"/>
    </row>
    <row r="109" spans="2:7" x14ac:dyDescent="0.3">
      <c r="B109" s="66" t="s">
        <v>95</v>
      </c>
      <c r="C109" s="67" t="s">
        <v>132</v>
      </c>
      <c r="D109" s="68" t="s">
        <v>133</v>
      </c>
      <c r="E109" s="64"/>
      <c r="F109" s="65"/>
    </row>
    <row r="110" spans="2:7" x14ac:dyDescent="0.3">
      <c r="B110" s="69" t="s">
        <v>134</v>
      </c>
      <c r="C110" s="70">
        <f>+G41</f>
        <v>2840000</v>
      </c>
      <c r="D110" s="71">
        <f>(C110/C116)</f>
        <v>0.35235209510967314</v>
      </c>
      <c r="E110" s="64"/>
      <c r="F110" s="65"/>
    </row>
    <row r="111" spans="2:7" x14ac:dyDescent="0.3">
      <c r="B111" s="69" t="s">
        <v>135</v>
      </c>
      <c r="C111" s="70">
        <f>+G46</f>
        <v>0</v>
      </c>
      <c r="D111" s="71">
        <v>0</v>
      </c>
      <c r="E111" s="64"/>
      <c r="F111" s="65"/>
    </row>
    <row r="112" spans="2:7" x14ac:dyDescent="0.3">
      <c r="B112" s="69" t="s">
        <v>136</v>
      </c>
      <c r="C112" s="70">
        <f>+G58</f>
        <v>230500</v>
      </c>
      <c r="D112" s="71">
        <f>(C112/C116)</f>
        <v>2.8597590817880162E-2</v>
      </c>
      <c r="E112" s="64"/>
      <c r="F112" s="65"/>
    </row>
    <row r="113" spans="2:6" x14ac:dyDescent="0.3">
      <c r="B113" s="69" t="s">
        <v>70</v>
      </c>
      <c r="C113" s="70">
        <f>+G86</f>
        <v>4605804.305555556</v>
      </c>
      <c r="D113" s="71">
        <f>(C113/C116)</f>
        <v>0.57143126645339903</v>
      </c>
      <c r="E113" s="64"/>
      <c r="F113" s="65"/>
    </row>
    <row r="114" spans="2:6" x14ac:dyDescent="0.3">
      <c r="B114" s="69" t="s">
        <v>137</v>
      </c>
      <c r="C114" s="70">
        <f>+G91</f>
        <v>0</v>
      </c>
      <c r="D114" s="71">
        <f>(C114/C116)</f>
        <v>0</v>
      </c>
      <c r="E114" s="73"/>
      <c r="F114" s="65"/>
    </row>
    <row r="115" spans="2:6" x14ac:dyDescent="0.3">
      <c r="B115" s="69" t="s">
        <v>138</v>
      </c>
      <c r="C115" s="72">
        <f>G94</f>
        <v>383815.21527777781</v>
      </c>
      <c r="D115" s="71">
        <f>(C115/C116)</f>
        <v>4.7619047619047616E-2</v>
      </c>
      <c r="E115" s="73"/>
      <c r="F115" s="65"/>
    </row>
    <row r="116" spans="2:6" ht="17.25" thickBot="1" x14ac:dyDescent="0.35">
      <c r="B116" s="74" t="s">
        <v>139</v>
      </c>
      <c r="C116" s="75">
        <f>SUM(C110:C115)</f>
        <v>8060119.520833334</v>
      </c>
      <c r="D116" s="76">
        <f>SUM(D110:D115)</f>
        <v>1</v>
      </c>
      <c r="E116" s="73"/>
      <c r="F116" s="65"/>
    </row>
    <row r="117" spans="2:6" x14ac:dyDescent="0.3">
      <c r="B117" s="77"/>
      <c r="C117" s="73"/>
      <c r="D117" s="73"/>
      <c r="E117" s="73"/>
      <c r="F117" s="65"/>
    </row>
    <row r="118" spans="2:6" x14ac:dyDescent="0.3">
      <c r="B118" s="78"/>
      <c r="C118" s="79"/>
      <c r="D118" s="79"/>
      <c r="E118" s="79"/>
      <c r="F118" s="65"/>
    </row>
    <row r="119" spans="2:6" x14ac:dyDescent="0.3">
      <c r="B119" s="80" t="s">
        <v>142</v>
      </c>
      <c r="C119" s="63"/>
      <c r="D119" s="63"/>
      <c r="E119" s="63"/>
      <c r="F119" s="65"/>
    </row>
    <row r="120" spans="2:6" ht="17.25" thickBot="1" x14ac:dyDescent="0.35">
      <c r="B120" s="74" t="s">
        <v>143</v>
      </c>
      <c r="C120" s="81">
        <v>70000</v>
      </c>
      <c r="D120" s="81">
        <v>75000</v>
      </c>
      <c r="E120" s="81">
        <v>80000</v>
      </c>
      <c r="F120" s="65"/>
    </row>
    <row r="121" spans="2:6" ht="17.25" thickBot="1" x14ac:dyDescent="0.35">
      <c r="B121" s="74" t="s">
        <v>144</v>
      </c>
      <c r="C121" s="81">
        <f>+$G$95/C120</f>
        <v>115.14456458333335</v>
      </c>
      <c r="D121" s="81">
        <f t="shared" ref="D121:E121" si="4">+$G$95/D120</f>
        <v>107.46826027777779</v>
      </c>
      <c r="E121" s="81">
        <f t="shared" si="4"/>
        <v>100.75149401041668</v>
      </c>
      <c r="F121" s="65"/>
    </row>
    <row r="122" spans="2:6" x14ac:dyDescent="0.3">
      <c r="B122" s="82" t="s">
        <v>140</v>
      </c>
      <c r="C122" s="83"/>
      <c r="D122" s="83"/>
      <c r="E122" s="83"/>
      <c r="F122" s="65"/>
    </row>
  </sheetData>
  <mergeCells count="12">
    <mergeCell ref="B91:F91"/>
    <mergeCell ref="E8:F8"/>
    <mergeCell ref="E9:F9"/>
    <mergeCell ref="E10:F10"/>
    <mergeCell ref="E12:F12"/>
    <mergeCell ref="E13:F13"/>
    <mergeCell ref="E14:F14"/>
    <mergeCell ref="B16:G16"/>
    <mergeCell ref="B41:F41"/>
    <mergeCell ref="B46:F46"/>
    <mergeCell ref="B58:F58"/>
    <mergeCell ref="B86:F86"/>
  </mergeCells>
  <pageMargins left="0.70866141732283472" right="0.70866141732283472" top="0.74803149606299213" bottom="0.74803149606299213" header="0.31496062992125984" footer="0.31496062992125984"/>
  <pageSetup paperSize="14" scale="81" fitToHeight="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CEBOLLA</vt:lpstr>
      <vt:lpstr>CEBOLLA!Área_de_impresión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Castillo Harry Osvaldo</dc:creator>
  <cp:lastModifiedBy>Perez Reyes Nora del Carmen</cp:lastModifiedBy>
  <cp:lastPrinted>2022-06-20T22:27:50Z</cp:lastPrinted>
  <dcterms:created xsi:type="dcterms:W3CDTF">2018-05-14T21:21:15Z</dcterms:created>
  <dcterms:modified xsi:type="dcterms:W3CDTF">2022-06-20T22:35:43Z</dcterms:modified>
</cp:coreProperties>
</file>