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<sst xmlns="http://schemas.openxmlformats.org/spreadsheetml/2006/main" count="190" uniqueCount="133">
  <si>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</si>
  <si>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</si>
  <si>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</si>
  <si>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</si>
  <si>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</si>
  <si>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</si>
  <si>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</si>
  <si>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</si>
  <si>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</si>
  <si>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</si>
  <si>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</si>
  <si>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</si>
  <si>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</si>
  <si>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</si>
  <si>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</si>
  <si>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</si>
  <si>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</si>
  <si>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</si>
  <si>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</si>
  <si>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</si>
  <si>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</si>
  <si>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</si>
  <si>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</si>
  <si>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</si>
  <si>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</si>
  <si>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</si>
  <si>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</si>
  <si>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</si>
  <si>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</si>
  <si>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</si>
  <si>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</si>
  <si>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</si>
  <si>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</si>
  <si>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</si>
  <si>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</si>
  <si>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</si>
  <si>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</si>
  <si>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</si>
  <si>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</si>
  <si>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</si>
  <si>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</si>
  <si>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</si>
  <si>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</si>
  <si>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</si>
  <si>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</si>
  <si>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</si>
  <si>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</si>
  <si>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</si>
  <si>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</si>
  <si>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</si>
  <si>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</si>
  <si>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</si>
  <si>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</si>
  <si>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</si>
  <si>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</si>
  <si>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</si>
  <si>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</si>
  <si>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</si>
  <si>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</si>
  <si>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MELGADURA</t>
  </si>
  <si>
    <t>ACARREO INSUMOS</t>
  </si>
  <si>
    <t>PLANTAS</t>
  </si>
  <si>
    <t>KG.</t>
  </si>
  <si>
    <t>LIT-.</t>
  </si>
  <si>
    <t>LIT.</t>
  </si>
  <si>
    <t>JUNIO-JULIO</t>
  </si>
  <si>
    <t>RASTRAJE (2)</t>
  </si>
  <si>
    <t>LIT</t>
  </si>
  <si>
    <t>LIMPIA TERRENO</t>
  </si>
  <si>
    <t>ARADURA CINCEL</t>
  </si>
  <si>
    <t>ACEQUIADURA RIEGO</t>
  </si>
  <si>
    <t>APLICACIÓN FERTILIZANTES</t>
  </si>
  <si>
    <t>OCTUB-NOV.</t>
  </si>
  <si>
    <t>VALENCIA</t>
  </si>
  <si>
    <t>MEZCLA HORTALIZAS</t>
  </si>
  <si>
    <t>NITRATO DE POTASIO</t>
  </si>
  <si>
    <t>PRODIGIO 600 SC</t>
  </si>
  <si>
    <t>CENTURION 240 EC</t>
  </si>
  <si>
    <t>LINUREX 50 WP</t>
  </si>
  <si>
    <t>MANZATE 200</t>
  </si>
  <si>
    <t>CONSENTO 450 SC</t>
  </si>
  <si>
    <t>MURALLA DELTA 190 OD</t>
  </si>
  <si>
    <t>KARATE ZEON</t>
  </si>
  <si>
    <t>SELECRON 720 EC</t>
  </si>
  <si>
    <t>BREAK (ADHERENTE)</t>
  </si>
  <si>
    <t>FOSFIMAX 40-20</t>
  </si>
  <si>
    <t>FRUTALIV</t>
  </si>
  <si>
    <t>TERRASORB</t>
  </si>
  <si>
    <t>Subtotal Insumos</t>
  </si>
  <si>
    <t>HERBICIDAS</t>
  </si>
  <si>
    <t>FUNGUICIDAS</t>
  </si>
  <si>
    <t>METALAXIL-MZ 58 WP</t>
  </si>
  <si>
    <t>INSECTICIDAS</t>
  </si>
  <si>
    <t>FERTILIZANTES FOLIAR</t>
  </si>
  <si>
    <t>MARZO-ABRIL</t>
  </si>
  <si>
    <t>RENDIMIENTO (UNID./Há.)</t>
  </si>
  <si>
    <t>JULIO-AGOSTO</t>
  </si>
  <si>
    <t>AGOSTO-FEBRERO</t>
  </si>
  <si>
    <t>RIEGOS</t>
  </si>
  <si>
    <t>SEPT-ENERO</t>
  </si>
  <si>
    <t>OCTUBRE-DIC.</t>
  </si>
  <si>
    <t>OCTUBRE-ENERO</t>
  </si>
  <si>
    <t>SEPT-DICIEMBRE</t>
  </si>
  <si>
    <t>SEPT-NOV.</t>
  </si>
  <si>
    <t>PRECIO ESPERADO ($/UNIDAD)</t>
  </si>
  <si>
    <t>MEDIO</t>
  </si>
  <si>
    <t>MERCADO REG.</t>
  </si>
  <si>
    <t>CEBOLLA</t>
  </si>
  <si>
    <t>SEQUIA-GRANIZO</t>
  </si>
  <si>
    <t>APLICACIÓN FITOSANITARIA</t>
  </si>
  <si>
    <t>AGOSTO-SEPTIEM</t>
  </si>
  <si>
    <t>APLICACIÓN AGROQUIM</t>
  </si>
  <si>
    <t>SEPTIEM-ENERO</t>
  </si>
  <si>
    <t>ESCENARIOS COSTO UNITARIO  ($/un)</t>
  </si>
  <si>
    <t>Rendimiento (un/hà)</t>
  </si>
  <si>
    <t>Costo unitario ($/un) (*)</t>
  </si>
  <si>
    <t xml:space="preserve">COSECHA </t>
  </si>
  <si>
    <t>ANALISIS QUIMICO DE SUELO</t>
  </si>
  <si>
    <t xml:space="preserve">N° Jornadas/HA </t>
  </si>
  <si>
    <t>N° Jornadas/HA.</t>
  </si>
  <si>
    <t>Cantidad (Kg/l/u)/HA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</si>
  <si>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</si>
  <si>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SEPT-FEBR</t>
  </si>
  <si>
    <t>SEPT-OCTUBRE</t>
  </si>
  <si>
    <t>SEPT-DIC.</t>
  </si>
  <si>
    <t>N/A</t>
  </si>
  <si>
    <t>SEPTIEM-OCTUBRE</t>
  </si>
  <si>
    <t>SEPTIEM-FEBRERO</t>
  </si>
  <si>
    <t>JM</t>
  </si>
  <si>
    <t xml:space="preserve">UN  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</si>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</sst>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7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 applyAlignment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 applyAlignment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4" zoomScale="93" zoomScaleNormal="93" workbookViewId="0">
      <selection activeCell="D13" sqref="D13:D14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107</v>
      </c>
      <c r="E9" s="46"/>
      <c r="F9" s="109" t="s">
        <v>95</v>
      </c>
      <c r="G9" s="110"/>
      <c r="H9" s="85">
        <v>175000</v>
      </c>
    </row>
    <row r="10" spans="1:8" ht="15">
      <c r="A10" s="20"/>
      <c r="B10" s="20"/>
      <c r="C10" s="30" t="s">
        <v>1</v>
      </c>
      <c r="D10" s="31" t="s">
        <v>73</v>
      </c>
      <c r="E10" s="35"/>
      <c r="F10" s="107" t="s">
        <v>2</v>
      </c>
      <c r="G10" s="108"/>
      <c r="H10" s="32" t="s">
        <v>94</v>
      </c>
    </row>
    <row r="11" spans="1:8" ht="18" customHeight="1">
      <c r="A11" s="20"/>
      <c r="B11" s="20"/>
      <c r="C11" s="30" t="s">
        <v>3</v>
      </c>
      <c r="D11" s="32" t="s">
        <v>105</v>
      </c>
      <c r="E11" s="35"/>
      <c r="F11" s="107" t="s">
        <v>104</v>
      </c>
      <c r="G11" s="108"/>
      <c r="H11" s="84">
        <v>60</v>
      </c>
    </row>
    <row r="12" spans="1:8" ht="11.25" customHeight="1">
      <c r="A12" s="20"/>
      <c r="B12" s="20"/>
      <c r="C12" s="30" t="s">
        <v>4</v>
      </c>
      <c r="D12" s="33" t="s">
        <v>56</v>
      </c>
      <c r="E12" s="35"/>
      <c r="F12" s="73" t="s">
        <v>5</v>
      </c>
      <c r="G12" s="23"/>
      <c r="H12" s="76">
        <f>(H9*H11)</f>
        <v>10500000</v>
      </c>
    </row>
    <row r="13" spans="1:8" ht="15.75" customHeight="1">
      <c r="A13" s="20"/>
      <c r="B13" s="20"/>
      <c r="C13" s="30" t="s">
        <v>6</v>
      </c>
      <c r="D13" s="115" t="s">
        <v>131</v>
      </c>
      <c r="E13" s="35"/>
      <c r="F13" s="107" t="s">
        <v>7</v>
      </c>
      <c r="G13" s="108"/>
      <c r="H13" s="33" t="s">
        <v>106</v>
      </c>
    </row>
    <row r="14" spans="1:8" ht="17.25" customHeight="1">
      <c r="A14" s="20"/>
      <c r="B14" s="20"/>
      <c r="C14" s="30" t="s">
        <v>8</v>
      </c>
      <c r="D14" s="115" t="s">
        <v>132</v>
      </c>
      <c r="E14" s="35"/>
      <c r="F14" s="107" t="s">
        <v>9</v>
      </c>
      <c r="G14" s="108"/>
      <c r="H14" s="32" t="s">
        <v>94</v>
      </c>
    </row>
    <row r="15" spans="1:8" ht="15">
      <c r="A15" s="20"/>
      <c r="B15" s="20"/>
      <c r="C15" s="30" t="s">
        <v>10</v>
      </c>
      <c r="D15" s="32" t="s">
        <v>130</v>
      </c>
      <c r="E15" s="35"/>
      <c r="F15" s="111" t="s">
        <v>11</v>
      </c>
      <c r="G15" s="112"/>
      <c r="H15" s="33" t="s">
        <v>108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3" t="s">
        <v>12</v>
      </c>
      <c r="D17" s="114"/>
      <c r="E17" s="114"/>
      <c r="F17" s="114"/>
      <c r="G17" s="114"/>
      <c r="H17" s="114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13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14</v>
      </c>
      <c r="D20" s="68" t="s">
        <v>15</v>
      </c>
      <c r="E20" s="68" t="s">
        <v>119</v>
      </c>
      <c r="F20" s="68" t="s">
        <v>17</v>
      </c>
      <c r="G20" s="68" t="s">
        <v>18</v>
      </c>
      <c r="H20" s="68" t="s">
        <v>19</v>
      </c>
    </row>
    <row r="21" spans="1:9" ht="12.75" customHeight="1">
      <c r="A21" s="20"/>
      <c r="B21" s="20"/>
      <c r="C21" s="74" t="s">
        <v>68</v>
      </c>
      <c r="D21" s="69" t="s">
        <v>20</v>
      </c>
      <c r="E21" s="83">
        <v>3</v>
      </c>
      <c r="F21" s="69" t="s">
        <v>96</v>
      </c>
      <c r="G21" s="76">
        <v>30000</v>
      </c>
      <c r="H21" s="76">
        <f>(E21*G21)</f>
        <v>90000</v>
      </c>
    </row>
    <row r="22" spans="1:9" ht="12.75" customHeight="1">
      <c r="A22" s="20"/>
      <c r="B22" s="20"/>
      <c r="C22" s="73" t="s">
        <v>57</v>
      </c>
      <c r="D22" s="69" t="s">
        <v>20</v>
      </c>
      <c r="E22" s="83">
        <v>10</v>
      </c>
      <c r="F22" s="69" t="s">
        <v>126</v>
      </c>
      <c r="G22" s="76">
        <v>30000</v>
      </c>
      <c r="H22" s="76">
        <f t="shared" ref="H22:H26" si="0">(E22*G22)</f>
        <v>300000</v>
      </c>
    </row>
    <row r="23" spans="1:9" ht="12.75" customHeight="1">
      <c r="A23" s="20"/>
      <c r="B23" s="20"/>
      <c r="C23" s="74" t="s">
        <v>58</v>
      </c>
      <c r="D23" s="69" t="s">
        <v>20</v>
      </c>
      <c r="E23" s="83">
        <v>5</v>
      </c>
      <c r="F23" s="69" t="s">
        <v>72</v>
      </c>
      <c r="G23" s="76">
        <v>30000</v>
      </c>
      <c r="H23" s="76">
        <f t="shared" si="0"/>
        <v>150000</v>
      </c>
    </row>
    <row r="24" spans="1:9" ht="12.75" customHeight="1">
      <c r="A24" s="20"/>
      <c r="B24" s="20"/>
      <c r="C24" s="74" t="s">
        <v>109</v>
      </c>
      <c r="D24" s="69" t="s">
        <v>20</v>
      </c>
      <c r="E24" s="83">
        <v>6</v>
      </c>
      <c r="F24" s="69" t="s">
        <v>127</v>
      </c>
      <c r="G24" s="76">
        <v>30000</v>
      </c>
      <c r="H24" s="76">
        <f t="shared" si="0"/>
        <v>180000</v>
      </c>
    </row>
    <row r="25" spans="1:9" ht="12.75" customHeight="1">
      <c r="A25" s="20"/>
      <c r="B25" s="20"/>
      <c r="C25" s="74" t="s">
        <v>98</v>
      </c>
      <c r="D25" s="69" t="s">
        <v>20</v>
      </c>
      <c r="E25" s="83">
        <v>12</v>
      </c>
      <c r="F25" s="69" t="s">
        <v>127</v>
      </c>
      <c r="G25" s="76">
        <v>30000</v>
      </c>
      <c r="H25" s="76">
        <f t="shared" si="0"/>
        <v>360000</v>
      </c>
    </row>
    <row r="26" spans="1:9" ht="12.75" customHeight="1">
      <c r="A26" s="20"/>
      <c r="B26" s="20"/>
      <c r="C26" s="74" t="s">
        <v>116</v>
      </c>
      <c r="D26" s="69" t="s">
        <v>20</v>
      </c>
      <c r="E26" s="83">
        <v>40</v>
      </c>
      <c r="F26" s="69" t="s">
        <v>97</v>
      </c>
      <c r="G26" s="76">
        <v>30000</v>
      </c>
      <c r="H26" s="76">
        <f t="shared" si="0"/>
        <v>1200000</v>
      </c>
    </row>
    <row r="27" spans="1:9" ht="12.75" customHeight="1">
      <c r="A27" s="20"/>
      <c r="B27" s="20"/>
      <c r="C27" s="67" t="s">
        <v>21</v>
      </c>
      <c r="D27" s="70"/>
      <c r="E27" s="70"/>
      <c r="F27" s="70"/>
      <c r="G27" s="71"/>
      <c r="H27" s="72">
        <f>SUM(H21:H26)</f>
        <v>2280000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22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14</v>
      </c>
      <c r="D30" s="68" t="s">
        <v>15</v>
      </c>
      <c r="E30" s="68" t="s">
        <v>16</v>
      </c>
      <c r="F30" s="65" t="s">
        <v>17</v>
      </c>
      <c r="G30" s="68" t="s">
        <v>18</v>
      </c>
      <c r="H30" s="65" t="s">
        <v>19</v>
      </c>
    </row>
    <row r="31" spans="1:9" ht="12" customHeight="1">
      <c r="A31" s="20"/>
      <c r="B31" s="20"/>
      <c r="C31" s="87" t="s">
        <v>125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23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24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14</v>
      </c>
      <c r="D35" s="65" t="s">
        <v>15</v>
      </c>
      <c r="E35" s="65" t="s">
        <v>118</v>
      </c>
      <c r="F35" s="65" t="s">
        <v>17</v>
      </c>
      <c r="G35" s="68" t="s">
        <v>18</v>
      </c>
      <c r="H35" s="65" t="s">
        <v>19</v>
      </c>
    </row>
    <row r="36" spans="1:12" ht="12.75" customHeight="1">
      <c r="A36" s="20"/>
      <c r="B36" s="20"/>
      <c r="C36" s="74" t="s">
        <v>69</v>
      </c>
      <c r="D36" s="69" t="s">
        <v>128</v>
      </c>
      <c r="E36" s="75">
        <v>0.5</v>
      </c>
      <c r="F36" s="69" t="s">
        <v>96</v>
      </c>
      <c r="G36" s="76">
        <v>195000</v>
      </c>
      <c r="H36" s="77">
        <f>E36*G36</f>
        <v>97500</v>
      </c>
    </row>
    <row r="37" spans="1:12" ht="12.75" customHeight="1">
      <c r="A37" s="20"/>
      <c r="B37" s="20"/>
      <c r="C37" s="74" t="s">
        <v>66</v>
      </c>
      <c r="D37" s="69" t="s">
        <v>128</v>
      </c>
      <c r="E37" s="75">
        <v>0.4</v>
      </c>
      <c r="F37" s="69" t="s">
        <v>96</v>
      </c>
      <c r="G37" s="76">
        <v>195000</v>
      </c>
      <c r="H37" s="77">
        <f t="shared" ref="H37:H42" si="1">E37*G37</f>
        <v>78000</v>
      </c>
    </row>
    <row r="38" spans="1:12" ht="12.75" customHeight="1">
      <c r="A38" s="20"/>
      <c r="B38" s="20"/>
      <c r="C38" s="66" t="s">
        <v>59</v>
      </c>
      <c r="D38" s="69" t="s">
        <v>128</v>
      </c>
      <c r="E38" s="75">
        <v>0.1</v>
      </c>
      <c r="F38" s="69" t="s">
        <v>110</v>
      </c>
      <c r="G38" s="76">
        <v>195000</v>
      </c>
      <c r="H38" s="77">
        <f t="shared" si="1"/>
        <v>19500</v>
      </c>
    </row>
    <row r="39" spans="1:12" ht="12.75" customHeight="1">
      <c r="A39" s="20"/>
      <c r="B39" s="20"/>
      <c r="C39" s="74" t="s">
        <v>70</v>
      </c>
      <c r="D39" s="69" t="s">
        <v>128</v>
      </c>
      <c r="E39" s="75">
        <v>0.1</v>
      </c>
      <c r="F39" s="69" t="s">
        <v>110</v>
      </c>
      <c r="G39" s="76">
        <v>195000</v>
      </c>
      <c r="H39" s="77">
        <f t="shared" si="1"/>
        <v>19500</v>
      </c>
    </row>
    <row r="40" spans="1:12" ht="12.75" customHeight="1">
      <c r="A40" s="20"/>
      <c r="B40" s="20"/>
      <c r="C40" s="74" t="s">
        <v>111</v>
      </c>
      <c r="D40" s="69" t="s">
        <v>128</v>
      </c>
      <c r="E40" s="75">
        <v>0.1</v>
      </c>
      <c r="F40" s="69" t="s">
        <v>122</v>
      </c>
      <c r="G40" s="76">
        <v>195000</v>
      </c>
      <c r="H40" s="77">
        <f t="shared" si="1"/>
        <v>19500</v>
      </c>
    </row>
    <row r="41" spans="1:12" ht="12.75" customHeight="1">
      <c r="A41" s="20"/>
      <c r="B41" s="20"/>
      <c r="C41" s="74" t="s">
        <v>71</v>
      </c>
      <c r="D41" s="69" t="s">
        <v>128</v>
      </c>
      <c r="E41" s="75">
        <v>0.1</v>
      </c>
      <c r="F41" s="69" t="s">
        <v>99</v>
      </c>
      <c r="G41" s="76">
        <v>195000</v>
      </c>
      <c r="H41" s="77">
        <f t="shared" si="1"/>
        <v>19500</v>
      </c>
    </row>
    <row r="42" spans="1:12" ht="12.75" customHeight="1">
      <c r="A42" s="20"/>
      <c r="B42" s="20"/>
      <c r="C42" s="74" t="s">
        <v>60</v>
      </c>
      <c r="D42" s="69" t="s">
        <v>128</v>
      </c>
      <c r="E42" s="75">
        <v>0.1</v>
      </c>
      <c r="F42" s="69" t="s">
        <v>122</v>
      </c>
      <c r="G42" s="76">
        <v>195000</v>
      </c>
      <c r="H42" s="77">
        <f t="shared" si="1"/>
        <v>19500</v>
      </c>
    </row>
    <row r="43" spans="1:12" ht="12.75" customHeight="1">
      <c r="A43" s="20"/>
      <c r="B43" s="20"/>
      <c r="C43" s="67" t="s">
        <v>25</v>
      </c>
      <c r="D43" s="70"/>
      <c r="E43" s="70"/>
      <c r="F43" s="70"/>
      <c r="G43" s="71"/>
      <c r="H43" s="72">
        <f>SUM(H36:H42)</f>
        <v>273000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26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27</v>
      </c>
      <c r="D46" s="68" t="s">
        <v>28</v>
      </c>
      <c r="E46" s="68" t="s">
        <v>120</v>
      </c>
      <c r="F46" s="68" t="s">
        <v>17</v>
      </c>
      <c r="G46" s="68" t="s">
        <v>18</v>
      </c>
      <c r="H46" s="68" t="s">
        <v>19</v>
      </c>
      <c r="L46" s="17"/>
    </row>
    <row r="47" spans="1:12" ht="12.75" customHeight="1">
      <c r="A47" s="20"/>
      <c r="B47" s="20"/>
      <c r="C47" s="21" t="s">
        <v>61</v>
      </c>
      <c r="D47" s="25" t="s">
        <v>129</v>
      </c>
      <c r="E47" s="90">
        <v>220000</v>
      </c>
      <c r="F47" s="25" t="s">
        <v>123</v>
      </c>
      <c r="G47" s="24">
        <v>10</v>
      </c>
      <c r="H47" s="24">
        <f>(E47*G47)</f>
        <v>2200000</v>
      </c>
    </row>
    <row r="48" spans="1:12" ht="12.75" customHeight="1">
      <c r="A48" s="20"/>
      <c r="B48" s="20"/>
      <c r="C48" s="21" t="s">
        <v>30</v>
      </c>
      <c r="D48" s="22"/>
      <c r="E48" s="86"/>
      <c r="F48" s="22"/>
      <c r="G48" s="24"/>
      <c r="H48" s="24"/>
    </row>
    <row r="49" spans="1:8" ht="12.75" customHeight="1">
      <c r="A49" s="20"/>
      <c r="B49" s="20"/>
      <c r="C49" s="88" t="s">
        <v>74</v>
      </c>
      <c r="D49" s="25" t="s">
        <v>62</v>
      </c>
      <c r="E49" s="26">
        <v>400</v>
      </c>
      <c r="F49" s="25" t="s">
        <v>99</v>
      </c>
      <c r="G49" s="24">
        <v>1160</v>
      </c>
      <c r="H49" s="24">
        <f>(E49*G49)</f>
        <v>464000</v>
      </c>
    </row>
    <row r="50" spans="1:8" ht="12.75" customHeight="1">
      <c r="A50" s="20"/>
      <c r="B50" s="20"/>
      <c r="C50" s="88" t="s">
        <v>75</v>
      </c>
      <c r="D50" s="25" t="s">
        <v>62</v>
      </c>
      <c r="E50" s="26">
        <v>300</v>
      </c>
      <c r="F50" s="25" t="s">
        <v>123</v>
      </c>
      <c r="G50" s="24">
        <v>1880</v>
      </c>
      <c r="H50" s="24">
        <f>(E50*G50)</f>
        <v>564000</v>
      </c>
    </row>
    <row r="51" spans="1:8" ht="12.75" customHeight="1">
      <c r="A51" s="20"/>
      <c r="B51" s="20"/>
      <c r="C51" s="21" t="s">
        <v>89</v>
      </c>
      <c r="D51" s="22"/>
      <c r="E51" s="86"/>
      <c r="F51" s="22"/>
      <c r="G51" s="24"/>
      <c r="H51" s="24"/>
    </row>
    <row r="52" spans="1:8" ht="11.25" customHeight="1">
      <c r="C52" s="88" t="s">
        <v>76</v>
      </c>
      <c r="D52" s="25" t="s">
        <v>62</v>
      </c>
      <c r="E52" s="26">
        <v>1.5</v>
      </c>
      <c r="F52" s="25" t="s">
        <v>99</v>
      </c>
      <c r="G52" s="24">
        <v>42000</v>
      </c>
      <c r="H52" s="24">
        <f t="shared" ref="H52" si="2">(E52*G52)</f>
        <v>63000</v>
      </c>
    </row>
    <row r="53" spans="1:8" ht="12.75" customHeight="1">
      <c r="A53" s="20"/>
      <c r="B53" s="20"/>
      <c r="C53" s="88" t="s">
        <v>77</v>
      </c>
      <c r="D53" s="25" t="s">
        <v>63</v>
      </c>
      <c r="E53" s="26">
        <v>1</v>
      </c>
      <c r="F53" s="25" t="s">
        <v>112</v>
      </c>
      <c r="G53" s="24">
        <v>33000</v>
      </c>
      <c r="H53" s="24">
        <f>(E53*G53)</f>
        <v>33000</v>
      </c>
    </row>
    <row r="54" spans="1:8" ht="12.75" customHeight="1">
      <c r="A54" s="20"/>
      <c r="B54" s="20"/>
      <c r="C54" s="88" t="s">
        <v>78</v>
      </c>
      <c r="D54" s="25" t="s">
        <v>62</v>
      </c>
      <c r="E54" s="26">
        <v>1</v>
      </c>
      <c r="F54" s="25" t="s">
        <v>112</v>
      </c>
      <c r="G54" s="24">
        <v>20000</v>
      </c>
      <c r="H54" s="24">
        <f>(E54*G54)</f>
        <v>20000</v>
      </c>
    </row>
    <row r="55" spans="1:8" ht="12.75" customHeight="1">
      <c r="A55" s="20"/>
      <c r="B55" s="20"/>
      <c r="C55" s="89" t="s">
        <v>90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8" t="s">
        <v>79</v>
      </c>
      <c r="D56" s="22" t="s">
        <v>62</v>
      </c>
      <c r="E56" s="86">
        <v>4</v>
      </c>
      <c r="F56" s="22" t="s">
        <v>100</v>
      </c>
      <c r="G56" s="24">
        <v>7000</v>
      </c>
      <c r="H56" s="24">
        <f t="shared" ref="H56" si="3">(E56*G56)</f>
        <v>28000</v>
      </c>
    </row>
    <row r="57" spans="1:8" ht="12.75" customHeight="1">
      <c r="A57" s="20"/>
      <c r="B57" s="20"/>
      <c r="C57" s="88" t="s">
        <v>91</v>
      </c>
      <c r="D57" s="25" t="s">
        <v>62</v>
      </c>
      <c r="E57" s="26">
        <v>3</v>
      </c>
      <c r="F57" s="25" t="s">
        <v>112</v>
      </c>
      <c r="G57" s="24">
        <v>25000</v>
      </c>
      <c r="H57" s="24">
        <f>(E57*G57)</f>
        <v>75000</v>
      </c>
    </row>
    <row r="58" spans="1:8" ht="12.75" customHeight="1">
      <c r="A58" s="20"/>
      <c r="B58" s="20"/>
      <c r="C58" s="88" t="s">
        <v>80</v>
      </c>
      <c r="D58" s="22" t="s">
        <v>64</v>
      </c>
      <c r="E58" s="26">
        <v>2</v>
      </c>
      <c r="F58" s="25" t="s">
        <v>112</v>
      </c>
      <c r="G58" s="24">
        <v>34600</v>
      </c>
      <c r="H58" s="24">
        <f>(E58*G58)</f>
        <v>69200</v>
      </c>
    </row>
    <row r="59" spans="1:8" ht="12.75" customHeight="1">
      <c r="A59" s="20"/>
      <c r="B59" s="20"/>
      <c r="C59" s="89" t="s">
        <v>92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8" t="s">
        <v>81</v>
      </c>
      <c r="D60" s="22" t="s">
        <v>67</v>
      </c>
      <c r="E60" s="26">
        <v>1</v>
      </c>
      <c r="F60" s="22" t="s">
        <v>99</v>
      </c>
      <c r="G60" s="24">
        <v>60000</v>
      </c>
      <c r="H60" s="24">
        <f t="shared" ref="H60:H61" si="4">(E60*G60)</f>
        <v>60000</v>
      </c>
    </row>
    <row r="61" spans="1:8" ht="12.75" customHeight="1">
      <c r="A61" s="20"/>
      <c r="B61" s="20"/>
      <c r="C61" s="88" t="s">
        <v>82</v>
      </c>
      <c r="D61" s="22" t="s">
        <v>67</v>
      </c>
      <c r="E61" s="26">
        <v>1</v>
      </c>
      <c r="F61" s="25" t="s">
        <v>112</v>
      </c>
      <c r="G61" s="24">
        <v>39000</v>
      </c>
      <c r="H61" s="24">
        <f t="shared" si="4"/>
        <v>39000</v>
      </c>
    </row>
    <row r="62" spans="1:8" ht="12.75" customHeight="1">
      <c r="A62" s="20"/>
      <c r="B62" s="20"/>
      <c r="C62" s="88" t="s">
        <v>83</v>
      </c>
      <c r="D62" s="22" t="s">
        <v>67</v>
      </c>
      <c r="E62" s="86">
        <v>1</v>
      </c>
      <c r="F62" s="25" t="s">
        <v>101</v>
      </c>
      <c r="G62" s="24">
        <v>37000</v>
      </c>
      <c r="H62" s="24">
        <f t="shared" ref="H62:H67" si="5">(E62*G62)</f>
        <v>37000</v>
      </c>
    </row>
    <row r="63" spans="1:8" ht="12.75" customHeight="1">
      <c r="A63" s="20"/>
      <c r="B63" s="20"/>
      <c r="C63" s="89" t="s">
        <v>93</v>
      </c>
      <c r="D63" s="22"/>
      <c r="E63" s="86"/>
      <c r="F63" s="25"/>
      <c r="G63" s="24"/>
      <c r="H63" s="24"/>
    </row>
    <row r="64" spans="1:8" ht="12.75" customHeight="1">
      <c r="A64" s="20"/>
      <c r="B64" s="20"/>
      <c r="C64" s="88" t="s">
        <v>84</v>
      </c>
      <c r="D64" s="22" t="s">
        <v>67</v>
      </c>
      <c r="E64" s="86">
        <v>2</v>
      </c>
      <c r="F64" s="25" t="s">
        <v>102</v>
      </c>
      <c r="G64" s="24">
        <v>25000</v>
      </c>
      <c r="H64" s="24">
        <f t="shared" si="5"/>
        <v>50000</v>
      </c>
    </row>
    <row r="65" spans="1:8" ht="12.75" customHeight="1">
      <c r="A65" s="20"/>
      <c r="B65" s="20"/>
      <c r="C65" s="88" t="s">
        <v>85</v>
      </c>
      <c r="D65" s="22" t="s">
        <v>67</v>
      </c>
      <c r="E65" s="86">
        <v>6</v>
      </c>
      <c r="F65" s="25" t="s">
        <v>99</v>
      </c>
      <c r="G65" s="24">
        <v>10000</v>
      </c>
      <c r="H65" s="24">
        <f t="shared" si="5"/>
        <v>60000</v>
      </c>
    </row>
    <row r="66" spans="1:8" ht="11.25" customHeight="1">
      <c r="C66" s="88" t="s">
        <v>86</v>
      </c>
      <c r="D66" s="27" t="s">
        <v>67</v>
      </c>
      <c r="E66" s="26">
        <v>4</v>
      </c>
      <c r="F66" s="25" t="s">
        <v>124</v>
      </c>
      <c r="G66" s="24">
        <v>10300</v>
      </c>
      <c r="H66" s="24">
        <f t="shared" si="5"/>
        <v>41200</v>
      </c>
    </row>
    <row r="67" spans="1:8" ht="11.25" customHeight="1">
      <c r="C67" s="88" t="s">
        <v>87</v>
      </c>
      <c r="D67" s="27" t="s">
        <v>67</v>
      </c>
      <c r="E67" s="26">
        <v>3</v>
      </c>
      <c r="F67" s="25" t="s">
        <v>103</v>
      </c>
      <c r="G67" s="24">
        <v>8500</v>
      </c>
      <c r="H67" s="24">
        <f t="shared" si="5"/>
        <v>25500</v>
      </c>
    </row>
    <row r="68" spans="1:8" ht="13.5" customHeight="1">
      <c r="A68" s="20"/>
      <c r="B68" s="20"/>
      <c r="C68" s="105" t="s">
        <v>88</v>
      </c>
      <c r="D68" s="70"/>
      <c r="E68" s="70"/>
      <c r="F68" s="70"/>
      <c r="G68" s="71"/>
      <c r="H68" s="72">
        <f>SUM(H47:H67)</f>
        <v>3828900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31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32</v>
      </c>
      <c r="D71" s="68" t="s">
        <v>28</v>
      </c>
      <c r="E71" s="68" t="s">
        <v>29</v>
      </c>
      <c r="F71" s="65" t="s">
        <v>17</v>
      </c>
      <c r="G71" s="68" t="s">
        <v>18</v>
      </c>
      <c r="H71" s="65" t="s">
        <v>19</v>
      </c>
    </row>
    <row r="72" spans="1:8" ht="12.75" customHeight="1">
      <c r="A72" s="20"/>
      <c r="B72" s="20"/>
      <c r="C72" s="66" t="s">
        <v>117</v>
      </c>
      <c r="D72" s="25" t="s">
        <v>129</v>
      </c>
      <c r="E72" s="24">
        <v>1</v>
      </c>
      <c r="F72" s="69" t="s">
        <v>65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33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34</v>
      </c>
      <c r="D75" s="55"/>
      <c r="E75" s="55"/>
      <c r="F75" s="55"/>
      <c r="G75" s="55"/>
      <c r="H75" s="56">
        <f>H27+H43+H68+H73</f>
        <v>6421900</v>
      </c>
    </row>
    <row r="76" spans="1:8" ht="12" customHeight="1">
      <c r="A76" s="20"/>
      <c r="B76" s="20"/>
      <c r="C76" s="57" t="s">
        <v>35</v>
      </c>
      <c r="D76" s="39"/>
      <c r="E76" s="39"/>
      <c r="F76" s="39"/>
      <c r="G76" s="39"/>
      <c r="H76" s="58">
        <f>H75*0.05</f>
        <v>321095</v>
      </c>
    </row>
    <row r="77" spans="1:8" ht="12" customHeight="1">
      <c r="A77" s="20"/>
      <c r="B77" s="20"/>
      <c r="C77" s="59" t="s">
        <v>36</v>
      </c>
      <c r="D77" s="38"/>
      <c r="E77" s="38"/>
      <c r="F77" s="38"/>
      <c r="G77" s="38"/>
      <c r="H77" s="60">
        <f>H75+H76</f>
        <v>6742995</v>
      </c>
    </row>
    <row r="78" spans="1:8" ht="12" customHeight="1">
      <c r="A78" s="20"/>
      <c r="B78" s="20"/>
      <c r="C78" s="57" t="s">
        <v>37</v>
      </c>
      <c r="D78" s="39"/>
      <c r="E78" s="39"/>
      <c r="F78" s="39"/>
      <c r="G78" s="39"/>
      <c r="H78" s="58">
        <f>H12</f>
        <v>10500000</v>
      </c>
    </row>
    <row r="79" spans="1:8" ht="12" customHeight="1">
      <c r="A79" s="20"/>
      <c r="B79" s="20"/>
      <c r="C79" s="61" t="s">
        <v>38</v>
      </c>
      <c r="D79" s="62"/>
      <c r="E79" s="62"/>
      <c r="F79" s="62"/>
      <c r="G79" s="62"/>
      <c r="H79" s="63">
        <f>H78-H77</f>
        <v>3757005</v>
      </c>
    </row>
    <row r="80" spans="1:8" ht="12" customHeight="1">
      <c r="A80" s="20"/>
      <c r="B80" s="20"/>
      <c r="C80" s="7" t="s">
        <v>121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39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40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41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42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43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44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45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6" t="s">
        <v>46</v>
      </c>
      <c r="D90" s="106"/>
      <c r="E90" s="91"/>
      <c r="F90" s="2"/>
      <c r="G90" s="2"/>
      <c r="H90" s="44"/>
    </row>
    <row r="91" spans="1:8" ht="12" customHeight="1">
      <c r="A91" s="20"/>
      <c r="B91" s="20"/>
      <c r="C91" s="92" t="s">
        <v>32</v>
      </c>
      <c r="D91" s="93" t="s">
        <v>47</v>
      </c>
      <c r="E91" s="94" t="s">
        <v>48</v>
      </c>
      <c r="F91" s="2"/>
      <c r="G91" s="2"/>
      <c r="H91" s="44"/>
    </row>
    <row r="92" spans="1:8" ht="12" customHeight="1">
      <c r="A92" s="20"/>
      <c r="B92" s="20"/>
      <c r="C92" s="95" t="s">
        <v>49</v>
      </c>
      <c r="D92" s="53">
        <f>H27</f>
        <v>2280000</v>
      </c>
      <c r="E92" s="96">
        <f>(D92/D98)</f>
        <v>0.33812868020812709</v>
      </c>
      <c r="F92" s="2"/>
      <c r="G92" s="2"/>
      <c r="H92" s="44"/>
    </row>
    <row r="93" spans="1:8" ht="12" customHeight="1">
      <c r="A93" s="20"/>
      <c r="B93" s="20"/>
      <c r="C93" s="95" t="s">
        <v>50</v>
      </c>
      <c r="D93" s="97">
        <v>0</v>
      </c>
      <c r="E93" s="96">
        <v>0</v>
      </c>
      <c r="F93" s="2"/>
      <c r="G93" s="2"/>
      <c r="H93" s="44"/>
    </row>
    <row r="94" spans="1:8" ht="12" customHeight="1">
      <c r="A94" s="20"/>
      <c r="B94" s="20"/>
      <c r="C94" s="95" t="s">
        <v>51</v>
      </c>
      <c r="D94" s="98">
        <f>H43</f>
        <v>273000</v>
      </c>
      <c r="E94" s="96">
        <f>(D94/D98)</f>
        <v>4.0486460393341535E-2</v>
      </c>
      <c r="F94" s="2"/>
      <c r="G94" s="2"/>
      <c r="H94" s="44"/>
    </row>
    <row r="95" spans="1:8" ht="12" customHeight="1">
      <c r="A95" s="20"/>
      <c r="B95" s="20"/>
      <c r="C95" s="95" t="s">
        <v>27</v>
      </c>
      <c r="D95" s="98">
        <f>H68</f>
        <v>3828900</v>
      </c>
      <c r="E95" s="96">
        <f>(D95/D98)</f>
        <v>0.56783372967056922</v>
      </c>
      <c r="F95" s="2"/>
      <c r="G95" s="2"/>
      <c r="H95" s="44"/>
    </row>
    <row r="96" spans="1:8" ht="12" customHeight="1">
      <c r="A96" s="20"/>
      <c r="B96" s="20"/>
      <c r="C96" s="95" t="s">
        <v>52</v>
      </c>
      <c r="D96" s="99">
        <f>H73</f>
        <v>40000</v>
      </c>
      <c r="E96" s="96">
        <f>(D96/D98)</f>
        <v>5.9320821089145102E-3</v>
      </c>
      <c r="F96" s="3"/>
      <c r="G96" s="3"/>
      <c r="H96" s="44"/>
    </row>
    <row r="97" spans="1:8" ht="12" customHeight="1">
      <c r="A97" s="20"/>
      <c r="B97" s="20"/>
      <c r="C97" s="95" t="s">
        <v>53</v>
      </c>
      <c r="D97" s="99">
        <f>H76</f>
        <v>321095</v>
      </c>
      <c r="E97" s="96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2" t="s">
        <v>54</v>
      </c>
      <c r="D98" s="100">
        <f>SUM(D92:D97)</f>
        <v>6742995</v>
      </c>
      <c r="E98" s="101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2"/>
      <c r="D101" s="103" t="s">
        <v>113</v>
      </c>
      <c r="E101" s="102"/>
      <c r="F101" s="102"/>
      <c r="G101" s="3"/>
      <c r="H101" s="44"/>
    </row>
    <row r="102" spans="1:8" ht="12" customHeight="1">
      <c r="A102" s="20"/>
      <c r="B102" s="20"/>
      <c r="C102" s="92" t="s">
        <v>114</v>
      </c>
      <c r="D102" s="104">
        <v>155000</v>
      </c>
      <c r="E102" s="104">
        <v>175000</v>
      </c>
      <c r="F102" s="104">
        <v>195000</v>
      </c>
      <c r="G102" s="16"/>
      <c r="H102" s="45"/>
    </row>
    <row r="103" spans="1:8" ht="12.75" customHeight="1">
      <c r="A103" s="20"/>
      <c r="B103" s="20"/>
      <c r="C103" s="92" t="s">
        <v>115</v>
      </c>
      <c r="D103" s="100">
        <f>D98/D102</f>
        <v>43.503193548387095</v>
      </c>
      <c r="E103" s="100">
        <f>D98/E102</f>
        <v>38.531399999999998</v>
      </c>
      <c r="F103" s="100">
        <f>D98/F102</f>
        <v>34.579461538461537</v>
      </c>
      <c r="G103" s="16"/>
      <c r="H103" s="45"/>
    </row>
    <row r="104" spans="1:8" ht="15.6" customHeight="1">
      <c r="A104" s="20"/>
      <c r="B104" s="20"/>
      <c r="C104" s="7" t="s">
        <v>55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2022-07-26T15:04:13Z</dcterms:modified>
</cp:coreProperties>
</file>