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Cerezas" sheetId="12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2" l="1"/>
  <c r="G41" i="12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73" i="12"/>
  <c r="G74" i="12" s="1"/>
  <c r="C97" i="12" s="1"/>
  <c r="G68" i="12"/>
  <c r="G67" i="12"/>
  <c r="G65" i="12"/>
  <c r="G63" i="12"/>
  <c r="G62" i="12"/>
  <c r="G60" i="12"/>
  <c r="G59" i="12"/>
  <c r="G57" i="12"/>
  <c r="G56" i="12"/>
  <c r="G55" i="12"/>
  <c r="G54" i="12"/>
  <c r="G53" i="12"/>
  <c r="G52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13" i="12"/>
  <c r="G79" i="12" s="1"/>
  <c r="G47" i="12"/>
  <c r="C95" i="12" s="1"/>
  <c r="C14" i="12"/>
  <c r="C13" i="12"/>
  <c r="C90" i="33" l="1"/>
  <c r="G69" i="12"/>
  <c r="C96" i="12" s="1"/>
  <c r="G42" i="12"/>
  <c r="C94" i="12" s="1"/>
  <c r="G37" i="12"/>
  <c r="C93" i="12" l="1"/>
  <c r="G76" i="12"/>
  <c r="G77" i="12" s="1"/>
  <c r="C98" i="12" s="1"/>
  <c r="G78" i="12" l="1"/>
  <c r="E104" i="12" s="1"/>
  <c r="C99" i="12"/>
  <c r="D98" i="12" s="1"/>
  <c r="G80" i="12" l="1"/>
  <c r="D104" i="12"/>
  <c r="C104" i="12"/>
  <c r="D95" i="12"/>
  <c r="D96" i="12"/>
  <c r="D97" i="12"/>
  <c r="D93" i="12"/>
  <c r="D99" i="12" l="1"/>
</calcChain>
</file>

<file path=xl/sharedStrings.xml><?xml version="1.0" encoding="utf-8"?>
<sst xmlns="http://schemas.openxmlformats.org/spreadsheetml/2006/main" count="343" uniqueCount="169">
  <si>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</si>
  <si>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</si>
  <si>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</si>
  <si>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</si>
  <si>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</si>
  <si>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</si>
  <si>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</si>
  <si>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</si>
  <si>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</si>
  <si>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</si>
  <si>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</si>
  <si>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</si>
  <si>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</si>
  <si>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</si>
  <si>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</si>
  <si>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</si>
  <si>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</si>
  <si>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</si>
  <si>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</si>
  <si>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</si>
  <si>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</si>
  <si>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</si>
  <si>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</si>
  <si>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</si>
  <si>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</si>
  <si>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</si>
  <si>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</si>
  <si>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</si>
  <si>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</si>
  <si>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</si>
  <si>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</si>
  <si>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</si>
  <si>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</si>
  <si>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</si>
  <si>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</si>
  <si>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</si>
  <si>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</si>
  <si>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</si>
  <si>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</si>
  <si>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</si>
  <si>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</si>
  <si>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</si>
  <si>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</si>
  <si>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</si>
  <si>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</si>
  <si>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</si>
  <si>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</si>
  <si>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</si>
  <si>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</si>
  <si>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</si>
  <si>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</si>
  <si>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</si>
  <si>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</si>
  <si>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</si>
  <si>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</si>
  <si>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</si>
  <si>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</si>
  <si>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</si>
  <si>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</si>
  <si>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</si>
  <si>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</si>
  <si>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</si>
  <si>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</si>
  <si>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</si>
  <si>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</si>
  <si>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</si>
  <si>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</si>
  <si>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</si>
  <si>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</si>
  <si>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</si>
  <si>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</si>
  <si>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</si>
  <si>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ESCENARIOS COSTO UNITARIO  ($/kg)</t>
  </si>
  <si>
    <t>Rendimiento (kg/hà)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</si>
  <si>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</si>
  <si>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</si>
  <si>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</si>
  <si>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</si>
  <si>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</si>
  <si>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</si>
  <si>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</si>
  <si>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</si>
  <si>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</si>
  <si>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RENDIMIENTO (kg/Há.)</t>
  </si>
  <si>
    <t>AGOSTO</t>
  </si>
  <si>
    <t>ABRIL</t>
  </si>
  <si>
    <t>MCPA</t>
  </si>
  <si>
    <t>UREA</t>
  </si>
  <si>
    <t>U</t>
  </si>
  <si>
    <t>OCTUBRE</t>
  </si>
  <si>
    <t>JULIO-AGOSTO</t>
  </si>
  <si>
    <t>KG</t>
  </si>
  <si>
    <t>marzo</t>
  </si>
  <si>
    <t>CEREZOS</t>
  </si>
  <si>
    <t>CORAZON DE PALOMA</t>
  </si>
  <si>
    <t>CONSUMIDOR</t>
  </si>
  <si>
    <t>NOVIEMBRE A ENERO</t>
  </si>
  <si>
    <t>ESTRÉS HÍDRICO, HELADAS, LLUVIAS PRECOSECHA, CANCER BACTERIAL</t>
  </si>
  <si>
    <t>PODA DE LUZ</t>
  </si>
  <si>
    <t>ENERO</t>
  </si>
  <si>
    <t>CONTROL SANITARIO (ACAROS, INSECTOS Y CANCER BACTERIANO)</t>
  </si>
  <si>
    <t>FERTILIZACION FOLIAR</t>
  </si>
  <si>
    <t>FEBRERO</t>
  </si>
  <si>
    <t>CONTROL SANITARIO PREVENTIVO CANCER BACTERIANO Y HONGOS</t>
  </si>
  <si>
    <t>MARZO-ABRIL</t>
  </si>
  <si>
    <t>CONTROL DE MALEZAS</t>
  </si>
  <si>
    <t>JUNIO-JULIO</t>
  </si>
  <si>
    <t>FERTILIZACION</t>
  </si>
  <si>
    <t>JULIO</t>
  </si>
  <si>
    <t>CONTROL SANITARIO (CANCER BACTERIAL, HONGOS, ACAROS E INSECTOS)</t>
  </si>
  <si>
    <t>SEPTIEMBRE-OCTUBRE</t>
  </si>
  <si>
    <t>APLICACIÓN DE BIOESTIMULANTES (BORO Y ZINC)</t>
  </si>
  <si>
    <t>CONTROL SANITARIO (HONGOS Y CANCER BACTERIAL)</t>
  </si>
  <si>
    <t>CONTROL SANITARIO (INSECTOS)</t>
  </si>
  <si>
    <t>APLICACIÓN DE POTASIO</t>
  </si>
  <si>
    <t>ACIDO GIBERELICO Y CALCIO</t>
  </si>
  <si>
    <t>RIEGO</t>
  </si>
  <si>
    <t>DICIEMBRE A MARZO</t>
  </si>
  <si>
    <t>SULPOMAG</t>
  </si>
  <si>
    <t>NITRATO DE CALCIO</t>
  </si>
  <si>
    <t>SEPTIEMBRE-NOVIEMBRE</t>
  </si>
  <si>
    <t>CAL AGRÍCOLA</t>
  </si>
  <si>
    <t>SFT</t>
  </si>
  <si>
    <t>MAYO-JUNIO</t>
  </si>
  <si>
    <t>FRUTALIV</t>
  </si>
  <si>
    <t>LT</t>
  </si>
  <si>
    <t>FEBRERO-OCTUBRE</t>
  </si>
  <si>
    <t>OCTUBRE-MARZO</t>
  </si>
  <si>
    <t>HERBICIDAS</t>
  </si>
  <si>
    <t>RANGO</t>
  </si>
  <si>
    <t>JUNIO-JULIO-SEPTIEMBRE-OCTUBRE</t>
  </si>
  <si>
    <t>ACARICIDAS E INSECTICIDAS</t>
  </si>
  <si>
    <t>VERTIMEC 018 EC</t>
  </si>
  <si>
    <t>ENERO-AGOSTO</t>
  </si>
  <si>
    <t>TROYA</t>
  </si>
  <si>
    <t>ENERO-AGOSTO-SEPTIEMBRE</t>
  </si>
  <si>
    <t>FUNGICIDAS-BACTERICIDAS</t>
  </si>
  <si>
    <t>COBRE NORDOX</t>
  </si>
  <si>
    <t>MARZO-AGOSTO-SEPTIEMBRE</t>
  </si>
  <si>
    <t>ANALISIS DE SUELO</t>
  </si>
  <si>
    <t>BANDEJAS PLASTICAS 10-12 KG</t>
  </si>
  <si>
    <t>COSECHA (CAJÓN 12 KG)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</si>
  <si>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</si>
  <si>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</si>
  <si>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</si>
  <si>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</si>
  <si>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</si>
  <si>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</si>
  <si>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</si>
  <si>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</si>
  <si>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</si>
  <si>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</si>
  <si>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</si>
  <si>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</si>
  <si>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</si>
  <si>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</si>
  <si>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</si>
  <si>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</si>
  <si>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</si>
  <si>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</si>
  <si>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</si>
  <si>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</si>
  <si>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Secano interior prov. Concepción</t>
  </si>
  <si>
    <t>NOVIEMBRE 2021 A ENERO 2022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</si>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</sst>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64"/>
      </bottom>
      <diagonal/>
    </border>
    <border>
      <left style="thin">
        <color indexed="1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1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31" fillId="0" borderId="59" xfId="0" applyFont="1" applyBorder="1" applyAlignment="1">
      <alignment horizontal="center"/>
    </xf>
    <xf numFmtId="0" fontId="32" fillId="10" borderId="5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0" fontId="31" fillId="0" borderId="59" xfId="0" applyFont="1" applyBorder="1" applyAlignment="1">
      <alignment horizontal="center" vertical="top"/>
    </xf>
    <xf numFmtId="0" fontId="31" fillId="0" borderId="59" xfId="0" applyFont="1" applyBorder="1" applyAlignment="1">
      <alignment horizontal="center" vertical="top" wrapText="1"/>
    </xf>
    <xf numFmtId="3" fontId="31" fillId="0" borderId="59" xfId="0" applyNumberFormat="1" applyFont="1" applyBorder="1" applyAlignment="1">
      <alignment horizontal="right"/>
    </xf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4" fillId="2" borderId="60" xfId="0" applyNumberFormat="1" applyFont="1" applyFill="1" applyBorder="1" applyAlignment="1">
      <alignment vertical="center" wrapText="1"/>
    </xf>
    <xf numFmtId="49" fontId="4" fillId="2" borderId="60" xfId="0" applyNumberFormat="1" applyFont="1" applyFill="1" applyBorder="1" applyAlignment="1">
      <alignment wrapText="1"/>
    </xf>
    <xf numFmtId="0" fontId="31" fillId="10" borderId="59" xfId="0" applyFont="1" applyFill="1" applyBorder="1" applyAlignment="1">
      <alignment horizontal="right" vertical="top" wrapText="1"/>
    </xf>
    <xf numFmtId="0" fontId="31" fillId="10" borderId="59" xfId="0" applyFont="1" applyFill="1" applyBorder="1" applyAlignment="1">
      <alignment horizontal="center" vertical="top"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right"/>
    </xf>
    <xf numFmtId="3" fontId="31" fillId="10" borderId="59" xfId="0" applyNumberFormat="1" applyFont="1" applyFill="1" applyBorder="1" applyAlignment="1">
      <alignment horizontal="right" vertical="top"/>
    </xf>
    <xf numFmtId="17" fontId="31" fillId="10" borderId="59" xfId="0" applyNumberFormat="1" applyFont="1" applyFill="1" applyBorder="1" applyAlignment="1">
      <alignment horizontal="right" vertical="top" wrapText="1"/>
    </xf>
    <xf numFmtId="0" fontId="31" fillId="0" borderId="59" xfId="0" applyFont="1" applyBorder="1" applyAlignment="1">
      <alignment horizontal="right" vertical="top" wrapText="1"/>
    </xf>
    <xf numFmtId="49" fontId="29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32" fillId="0" borderId="59" xfId="1" applyFont="1" applyBorder="1" applyAlignment="1">
      <alignment horizontal="left"/>
    </xf>
    <xf numFmtId="0" fontId="32" fillId="0" borderId="59" xfId="1" applyFont="1" applyBorder="1" applyAlignment="1">
      <alignment horizontal="center"/>
    </xf>
    <xf numFmtId="0" fontId="31" fillId="0" borderId="59" xfId="0" applyFont="1" applyBorder="1" applyAlignment="1">
      <alignment horizontal="left"/>
    </xf>
    <xf numFmtId="168" fontId="32" fillId="0" borderId="59" xfId="0" applyNumberFormat="1" applyFont="1" applyBorder="1"/>
    <xf numFmtId="168" fontId="7" fillId="3" borderId="70" xfId="0" applyNumberFormat="1" applyFont="1" applyFill="1" applyBorder="1" applyAlignment="1">
      <alignment vertical="center"/>
    </xf>
    <xf numFmtId="168" fontId="32" fillId="0" borderId="59" xfId="1" applyNumberFormat="1" applyFont="1" applyBorder="1" applyAlignment="1">
      <alignment horizontal="right"/>
    </xf>
    <xf numFmtId="0" fontId="31" fillId="0" borderId="59" xfId="0" applyFont="1" applyBorder="1" applyAlignment="1">
      <alignment horizontal="left" vertical="top" wrapText="1"/>
    </xf>
    <xf numFmtId="3" fontId="31" fillId="0" borderId="59" xfId="0" applyNumberFormat="1" applyFont="1" applyBorder="1" applyAlignment="1">
      <alignment horizontal="right" vertical="top"/>
    </xf>
    <xf numFmtId="3" fontId="32" fillId="0" borderId="59" xfId="0" applyNumberFormat="1" applyFont="1" applyBorder="1" applyAlignment="1">
      <alignment vertical="top"/>
    </xf>
    <xf numFmtId="0" fontId="31" fillId="0" borderId="59" xfId="0" applyFont="1" applyBorder="1" applyAlignment="1">
      <alignment horizontal="right" vertical="top"/>
    </xf>
    <xf numFmtId="3" fontId="7" fillId="3" borderId="70" xfId="0" applyNumberFormat="1" applyFont="1" applyFill="1" applyBorder="1" applyAlignment="1">
      <alignment vertical="center"/>
    </xf>
    <xf numFmtId="0" fontId="33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wrapText="1"/>
    </xf>
    <xf numFmtId="0" fontId="34" fillId="0" borderId="59" xfId="0" applyFont="1" applyBorder="1" applyAlignment="1">
      <alignment horizontal="left"/>
    </xf>
    <xf numFmtId="168" fontId="32" fillId="10" borderId="59" xfId="0" applyNumberFormat="1" applyFont="1" applyFill="1" applyBorder="1"/>
    <xf numFmtId="3" fontId="31" fillId="0" borderId="59" xfId="0" applyNumberFormat="1" applyFont="1" applyBorder="1"/>
    <xf numFmtId="0" fontId="31" fillId="0" borderId="59" xfId="0" applyFont="1" applyBorder="1" applyAlignment="1">
      <alignment horizontal="right"/>
    </xf>
    <xf numFmtId="0" fontId="32" fillId="10" borderId="59" xfId="0" applyFont="1" applyFill="1" applyBorder="1" applyAlignment="1">
      <alignment horizontal="right" wrapText="1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29" fillId="5" borderId="79" xfId="0" applyNumberFormat="1" applyFont="1" applyFill="1" applyBorder="1" applyAlignment="1">
      <alignment vertical="center"/>
    </xf>
    <xf numFmtId="0" fontId="29" fillId="5" borderId="80" xfId="0" applyFont="1" applyFill="1" applyBorder="1" applyAlignment="1">
      <alignment vertical="center"/>
    </xf>
    <xf numFmtId="164" fontId="29" fillId="6" borderId="81" xfId="0" applyNumberFormat="1" applyFont="1" applyFill="1" applyBorder="1" applyAlignment="1">
      <alignment vertical="center"/>
    </xf>
    <xf numFmtId="49" fontId="29" fillId="5" borderId="19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4" fontId="4" fillId="2" borderId="59" xfId="0" applyNumberFormat="1" applyFont="1" applyFill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4" fillId="2" borderId="60" xfId="0" applyNumberFormat="1" applyFont="1" applyFill="1" applyBorder="1" applyAlignment="1">
      <alignment horizontal="left"/>
    </xf>
    <xf numFmtId="49" fontId="4" fillId="2" borderId="78" xfId="0" applyNumberFormat="1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142875</xdr:rowOff>
    </xdr:from>
    <xdr:to>
      <xdr:col>7</xdr:col>
      <xdr:colOff>19050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42875"/>
          <a:ext cx="7381876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105"/>
  <sheetViews>
    <sheetView tabSelected="1" workbookViewId="0">
      <selection activeCell="K9" sqref="K9"/>
    </sheetView>
  </sheetViews>
  <sheetFormatPr baseColWidth="10" defaultRowHeight="12.75" x14ac:dyDescent="0.25"/>
  <cols>
    <col min="1" max="1" width="11.42578125" style="171"/>
    <col min="2" max="2" width="18.140625" style="171" customWidth="1"/>
    <col min="3" max="3" width="17.5703125" style="171" customWidth="1"/>
    <col min="4" max="4" width="11.42578125" style="171"/>
    <col min="5" max="5" width="26.85546875" style="171" customWidth="1"/>
    <col min="6" max="6" width="14.42578125" style="171" customWidth="1"/>
    <col min="7" max="7" width="22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31" t="s">
        <v>0</v>
      </c>
      <c r="C10" s="242" t="s">
        <v>93</v>
      </c>
      <c r="D10" s="227"/>
      <c r="E10" s="293" t="s">
        <v>83</v>
      </c>
      <c r="F10" s="294"/>
      <c r="G10" s="246">
        <v>9000</v>
      </c>
    </row>
    <row r="11" spans="2:7" x14ac:dyDescent="0.25">
      <c r="B11" s="240" t="s">
        <v>1</v>
      </c>
      <c r="C11" s="243" t="s">
        <v>94</v>
      </c>
      <c r="D11" s="227"/>
      <c r="E11" s="295" t="s">
        <v>2</v>
      </c>
      <c r="F11" s="296"/>
      <c r="G11" s="247" t="s">
        <v>163</v>
      </c>
    </row>
    <row r="12" spans="2:7" x14ac:dyDescent="0.25">
      <c r="B12" s="240" t="s">
        <v>3</v>
      </c>
      <c r="C12" s="242" t="s">
        <v>69</v>
      </c>
      <c r="D12" s="227"/>
      <c r="E12" s="295" t="s">
        <v>167</v>
      </c>
      <c r="F12" s="296"/>
      <c r="G12" s="246">
        <v>1300</v>
      </c>
    </row>
    <row r="13" spans="2:7" x14ac:dyDescent="0.25">
      <c r="B13" s="240" t="s">
        <v>5</v>
      </c>
      <c r="C13" s="244" t="str">
        <f>'[1]Acelga crespa'!$C$9</f>
        <v>BIO BIO</v>
      </c>
      <c r="D13" s="227"/>
      <c r="E13" s="299" t="s">
        <v>6</v>
      </c>
      <c r="F13" s="300"/>
      <c r="G13" s="246">
        <f>G10*G12</f>
        <v>11700000</v>
      </c>
    </row>
    <row r="14" spans="2:7" x14ac:dyDescent="0.25">
      <c r="B14" s="240" t="s">
        <v>7</v>
      </c>
      <c r="C14" s="245" t="str">
        <f>'[1]Acelga crespa'!$C$10</f>
        <v>CONCEPCION</v>
      </c>
      <c r="D14" s="227"/>
      <c r="E14" s="295" t="s">
        <v>8</v>
      </c>
      <c r="F14" s="296"/>
      <c r="G14" s="242" t="s">
        <v>95</v>
      </c>
    </row>
    <row r="15" spans="2:7" ht="25.5" x14ac:dyDescent="0.25">
      <c r="B15" s="241" t="s">
        <v>9</v>
      </c>
      <c r="C15" s="244" t="s">
        <v>162</v>
      </c>
      <c r="D15" s="227"/>
      <c r="E15" s="295" t="s">
        <v>10</v>
      </c>
      <c r="F15" s="296"/>
      <c r="G15" s="247" t="s">
        <v>96</v>
      </c>
    </row>
    <row r="16" spans="2:7" ht="38.25" x14ac:dyDescent="0.25">
      <c r="B16" s="241" t="s">
        <v>11</v>
      </c>
      <c r="C16" s="288">
        <v>44727</v>
      </c>
      <c r="D16" s="227"/>
      <c r="E16" s="297" t="s">
        <v>12</v>
      </c>
      <c r="F16" s="298"/>
      <c r="G16" s="248" t="s">
        <v>97</v>
      </c>
    </row>
    <row r="17" spans="2:7" x14ac:dyDescent="0.25">
      <c r="B17" s="232"/>
      <c r="C17" s="233"/>
      <c r="D17" s="234"/>
      <c r="E17" s="235"/>
      <c r="F17" s="235"/>
      <c r="G17" s="236"/>
    </row>
    <row r="18" spans="2:7" x14ac:dyDescent="0.25">
      <c r="B18" s="289" t="s">
        <v>13</v>
      </c>
      <c r="C18" s="290"/>
      <c r="D18" s="290"/>
      <c r="E18" s="290"/>
      <c r="F18" s="290"/>
      <c r="G18" s="290"/>
    </row>
    <row r="19" spans="2:7" x14ac:dyDescent="0.25">
      <c r="B19" s="237"/>
      <c r="C19" s="238"/>
      <c r="D19" s="238"/>
      <c r="E19" s="238"/>
      <c r="F19" s="239"/>
      <c r="G19" s="239"/>
    </row>
    <row r="20" spans="2:7" x14ac:dyDescent="0.25">
      <c r="B20" s="249" t="s">
        <v>14</v>
      </c>
      <c r="C20" s="250"/>
      <c r="D20" s="251"/>
      <c r="E20" s="251"/>
      <c r="F20" s="251"/>
      <c r="G20" s="251"/>
    </row>
    <row r="21" spans="2:7" x14ac:dyDescent="0.25">
      <c r="B21" s="253" t="s">
        <v>15</v>
      </c>
      <c r="C21" s="253" t="s">
        <v>16</v>
      </c>
      <c r="D21" s="253" t="s">
        <v>17</v>
      </c>
      <c r="E21" s="253" t="s">
        <v>18</v>
      </c>
      <c r="F21" s="253" t="s">
        <v>19</v>
      </c>
      <c r="G21" s="253" t="s">
        <v>20</v>
      </c>
    </row>
    <row r="22" spans="2:7" x14ac:dyDescent="0.25">
      <c r="B22" s="264" t="s">
        <v>98</v>
      </c>
      <c r="C22" s="228" t="s">
        <v>21</v>
      </c>
      <c r="D22" s="267">
        <v>18</v>
      </c>
      <c r="E22" s="228" t="s">
        <v>99</v>
      </c>
      <c r="F22" s="265">
        <v>30000</v>
      </c>
      <c r="G22" s="266">
        <f t="shared" ref="G22:G36" si="0">F22*D22</f>
        <v>540000</v>
      </c>
    </row>
    <row r="23" spans="2:7" ht="38.25" x14ac:dyDescent="0.25">
      <c r="B23" s="264" t="s">
        <v>100</v>
      </c>
      <c r="C23" s="228" t="s">
        <v>21</v>
      </c>
      <c r="D23" s="267">
        <v>18</v>
      </c>
      <c r="E23" s="228" t="s">
        <v>99</v>
      </c>
      <c r="F23" s="265">
        <v>30000</v>
      </c>
      <c r="G23" s="266">
        <f t="shared" si="0"/>
        <v>540000</v>
      </c>
    </row>
    <row r="24" spans="2:7" x14ac:dyDescent="0.25">
      <c r="B24" s="264" t="s">
        <v>101</v>
      </c>
      <c r="C24" s="228" t="s">
        <v>21</v>
      </c>
      <c r="D24" s="267">
        <v>6</v>
      </c>
      <c r="E24" s="228" t="s">
        <v>102</v>
      </c>
      <c r="F24" s="265">
        <v>30000</v>
      </c>
      <c r="G24" s="266">
        <f t="shared" si="0"/>
        <v>180000</v>
      </c>
    </row>
    <row r="25" spans="2:7" ht="38.25" x14ac:dyDescent="0.25">
      <c r="B25" s="264" t="s">
        <v>103</v>
      </c>
      <c r="C25" s="228" t="s">
        <v>21</v>
      </c>
      <c r="D25" s="267">
        <v>6</v>
      </c>
      <c r="E25" s="228" t="s">
        <v>104</v>
      </c>
      <c r="F25" s="265">
        <v>30000</v>
      </c>
      <c r="G25" s="266">
        <f t="shared" si="0"/>
        <v>180000</v>
      </c>
    </row>
    <row r="26" spans="2:7" x14ac:dyDescent="0.25">
      <c r="B26" s="264" t="s">
        <v>105</v>
      </c>
      <c r="C26" s="228" t="s">
        <v>21</v>
      </c>
      <c r="D26" s="267">
        <v>6</v>
      </c>
      <c r="E26" s="228" t="s">
        <v>106</v>
      </c>
      <c r="F26" s="265">
        <v>30000</v>
      </c>
      <c r="G26" s="266">
        <f t="shared" si="0"/>
        <v>180000</v>
      </c>
    </row>
    <row r="27" spans="2:7" x14ac:dyDescent="0.25">
      <c r="B27" s="264" t="s">
        <v>107</v>
      </c>
      <c r="C27" s="228" t="s">
        <v>21</v>
      </c>
      <c r="D27" s="267">
        <v>5</v>
      </c>
      <c r="E27" s="228" t="s">
        <v>108</v>
      </c>
      <c r="F27" s="265">
        <v>30000</v>
      </c>
      <c r="G27" s="266">
        <f t="shared" si="0"/>
        <v>150000</v>
      </c>
    </row>
    <row r="28" spans="2:7" ht="51" x14ac:dyDescent="0.25">
      <c r="B28" s="264" t="s">
        <v>109</v>
      </c>
      <c r="C28" s="228" t="s">
        <v>21</v>
      </c>
      <c r="D28" s="267">
        <v>18</v>
      </c>
      <c r="E28" s="229" t="s">
        <v>84</v>
      </c>
      <c r="F28" s="265">
        <v>30000</v>
      </c>
      <c r="G28" s="266">
        <f t="shared" si="0"/>
        <v>540000</v>
      </c>
    </row>
    <row r="29" spans="2:7" x14ac:dyDescent="0.25">
      <c r="B29" s="264" t="s">
        <v>105</v>
      </c>
      <c r="C29" s="228" t="s">
        <v>21</v>
      </c>
      <c r="D29" s="267">
        <v>6</v>
      </c>
      <c r="E29" s="229" t="s">
        <v>110</v>
      </c>
      <c r="F29" s="265">
        <v>30000</v>
      </c>
      <c r="G29" s="266">
        <f t="shared" si="0"/>
        <v>180000</v>
      </c>
    </row>
    <row r="30" spans="2:7" x14ac:dyDescent="0.25">
      <c r="B30" s="264" t="s">
        <v>101</v>
      </c>
      <c r="C30" s="228" t="s">
        <v>21</v>
      </c>
      <c r="D30" s="267">
        <v>6</v>
      </c>
      <c r="E30" s="228" t="s">
        <v>110</v>
      </c>
      <c r="F30" s="265">
        <v>30000</v>
      </c>
      <c r="G30" s="266">
        <f>F30*D30</f>
        <v>180000</v>
      </c>
    </row>
    <row r="31" spans="2:7" ht="38.25" x14ac:dyDescent="0.25">
      <c r="B31" s="264" t="s">
        <v>111</v>
      </c>
      <c r="C31" s="228" t="s">
        <v>21</v>
      </c>
      <c r="D31" s="267">
        <v>6</v>
      </c>
      <c r="E31" s="228" t="s">
        <v>75</v>
      </c>
      <c r="F31" s="265">
        <v>30000</v>
      </c>
      <c r="G31" s="266">
        <f t="shared" si="0"/>
        <v>180000</v>
      </c>
    </row>
    <row r="32" spans="2:7" ht="38.25" x14ac:dyDescent="0.25">
      <c r="B32" s="264" t="s">
        <v>112</v>
      </c>
      <c r="C32" s="228" t="s">
        <v>21</v>
      </c>
      <c r="D32" s="267">
        <v>6</v>
      </c>
      <c r="E32" s="228" t="s">
        <v>75</v>
      </c>
      <c r="F32" s="265">
        <v>30000</v>
      </c>
      <c r="G32" s="266">
        <f t="shared" si="0"/>
        <v>180000</v>
      </c>
    </row>
    <row r="33" spans="2:7" ht="25.5" x14ac:dyDescent="0.25">
      <c r="B33" s="264" t="s">
        <v>113</v>
      </c>
      <c r="C33" s="228" t="s">
        <v>21</v>
      </c>
      <c r="D33" s="267">
        <v>6</v>
      </c>
      <c r="E33" s="228" t="s">
        <v>89</v>
      </c>
      <c r="F33" s="265">
        <v>30000</v>
      </c>
      <c r="G33" s="266">
        <f t="shared" si="0"/>
        <v>180000</v>
      </c>
    </row>
    <row r="34" spans="2:7" x14ac:dyDescent="0.25">
      <c r="B34" s="264" t="s">
        <v>114</v>
      </c>
      <c r="C34" s="228" t="s">
        <v>21</v>
      </c>
      <c r="D34" s="267">
        <v>6</v>
      </c>
      <c r="E34" s="228" t="s">
        <v>89</v>
      </c>
      <c r="F34" s="265">
        <v>30000</v>
      </c>
      <c r="G34" s="266">
        <f t="shared" si="0"/>
        <v>180000</v>
      </c>
    </row>
    <row r="35" spans="2:7" ht="25.5" x14ac:dyDescent="0.25">
      <c r="B35" s="264" t="s">
        <v>115</v>
      </c>
      <c r="C35" s="228" t="s">
        <v>21</v>
      </c>
      <c r="D35" s="267">
        <v>6</v>
      </c>
      <c r="E35" s="228" t="s">
        <v>89</v>
      </c>
      <c r="F35" s="265">
        <v>30000</v>
      </c>
      <c r="G35" s="266">
        <f t="shared" si="0"/>
        <v>180000</v>
      </c>
    </row>
    <row r="36" spans="2:7" x14ac:dyDescent="0.25">
      <c r="B36" s="264" t="s">
        <v>116</v>
      </c>
      <c r="C36" s="228" t="s">
        <v>21</v>
      </c>
      <c r="D36" s="267">
        <v>16</v>
      </c>
      <c r="E36" s="228" t="s">
        <v>117</v>
      </c>
      <c r="F36" s="265">
        <v>30000</v>
      </c>
      <c r="G36" s="266">
        <f t="shared" si="0"/>
        <v>480000</v>
      </c>
    </row>
    <row r="37" spans="2:7" x14ac:dyDescent="0.25">
      <c r="B37" s="254" t="s">
        <v>22</v>
      </c>
      <c r="C37" s="255"/>
      <c r="D37" s="255"/>
      <c r="E37" s="255"/>
      <c r="F37" s="256"/>
      <c r="G37" s="257">
        <f>SUM(G22:G36)</f>
        <v>4050000</v>
      </c>
    </row>
    <row r="38" spans="2:7" x14ac:dyDescent="0.25">
      <c r="B38" s="237"/>
      <c r="C38" s="239"/>
      <c r="D38" s="239"/>
      <c r="E38" s="239"/>
      <c r="F38" s="252"/>
      <c r="G38" s="252"/>
    </row>
    <row r="39" spans="2:7" x14ac:dyDescent="0.25">
      <c r="B39" s="175" t="s">
        <v>23</v>
      </c>
      <c r="C39" s="176"/>
      <c r="D39" s="177"/>
      <c r="E39" s="177"/>
      <c r="F39" s="178"/>
      <c r="G39" s="178"/>
    </row>
    <row r="40" spans="2:7" x14ac:dyDescent="0.25">
      <c r="B40" s="179" t="s">
        <v>15</v>
      </c>
      <c r="C40" s="180" t="s">
        <v>16</v>
      </c>
      <c r="D40" s="180" t="s">
        <v>17</v>
      </c>
      <c r="E40" s="179" t="s">
        <v>18</v>
      </c>
      <c r="F40" s="180" t="s">
        <v>19</v>
      </c>
      <c r="G40" s="179" t="s">
        <v>20</v>
      </c>
    </row>
    <row r="41" spans="2:7" x14ac:dyDescent="0.25">
      <c r="B41" s="258"/>
      <c r="C41" s="259"/>
      <c r="D41" s="259"/>
      <c r="E41" s="259"/>
      <c r="F41" s="259"/>
      <c r="G41" s="261">
        <f>D41*F41</f>
        <v>0</v>
      </c>
    </row>
    <row r="42" spans="2:7" x14ac:dyDescent="0.25">
      <c r="B42" s="181" t="s">
        <v>24</v>
      </c>
      <c r="C42" s="182"/>
      <c r="D42" s="182"/>
      <c r="E42" s="182"/>
      <c r="F42" s="183"/>
      <c r="G42" s="262">
        <f>SUM(G41:G41)</f>
        <v>0</v>
      </c>
    </row>
    <row r="43" spans="2:7" x14ac:dyDescent="0.25">
      <c r="B43" s="184"/>
      <c r="C43" s="185"/>
      <c r="D43" s="185"/>
      <c r="E43" s="185"/>
      <c r="F43" s="186"/>
      <c r="G43" s="186"/>
    </row>
    <row r="44" spans="2:7" x14ac:dyDescent="0.25">
      <c r="B44" s="175" t="s">
        <v>25</v>
      </c>
      <c r="C44" s="176"/>
      <c r="D44" s="177"/>
      <c r="E44" s="177"/>
      <c r="F44" s="178"/>
      <c r="G44" s="178"/>
    </row>
    <row r="45" spans="2:7" x14ac:dyDescent="0.25">
      <c r="B45" s="179" t="s">
        <v>15</v>
      </c>
      <c r="C45" s="179" t="s">
        <v>16</v>
      </c>
      <c r="D45" s="179" t="s">
        <v>17</v>
      </c>
      <c r="E45" s="179" t="s">
        <v>18</v>
      </c>
      <c r="F45" s="180" t="s">
        <v>19</v>
      </c>
      <c r="G45" s="179" t="s">
        <v>20</v>
      </c>
    </row>
    <row r="46" spans="2:7" x14ac:dyDescent="0.25">
      <c r="B46" s="260"/>
      <c r="C46" s="187"/>
      <c r="D46" s="187"/>
      <c r="E46" s="187"/>
      <c r="F46" s="230"/>
      <c r="G46" s="263">
        <f>D46*F46</f>
        <v>0</v>
      </c>
    </row>
    <row r="47" spans="2:7" x14ac:dyDescent="0.25">
      <c r="B47" s="34" t="s">
        <v>27</v>
      </c>
      <c r="C47" s="35"/>
      <c r="D47" s="35"/>
      <c r="E47" s="35"/>
      <c r="F47" s="36"/>
      <c r="G47" s="37">
        <f>SUM(G46:G46)</f>
        <v>0</v>
      </c>
    </row>
    <row r="48" spans="2:7" x14ac:dyDescent="0.25">
      <c r="B48" s="184"/>
      <c r="C48" s="185"/>
      <c r="D48" s="185"/>
      <c r="E48" s="185"/>
      <c r="F48" s="186"/>
      <c r="G48" s="186"/>
    </row>
    <row r="49" spans="2:7" x14ac:dyDescent="0.25">
      <c r="B49" s="175" t="s">
        <v>28</v>
      </c>
      <c r="C49" s="176"/>
      <c r="D49" s="177"/>
      <c r="E49" s="177"/>
      <c r="F49" s="178"/>
      <c r="G49" s="178"/>
    </row>
    <row r="50" spans="2:7" ht="25.5" x14ac:dyDescent="0.25">
      <c r="B50" s="180" t="s">
        <v>29</v>
      </c>
      <c r="C50" s="180" t="s">
        <v>30</v>
      </c>
      <c r="D50" s="180" t="s">
        <v>31</v>
      </c>
      <c r="E50" s="180" t="s">
        <v>18</v>
      </c>
      <c r="F50" s="180" t="s">
        <v>19</v>
      </c>
      <c r="G50" s="180" t="s">
        <v>20</v>
      </c>
    </row>
    <row r="51" spans="2:7" x14ac:dyDescent="0.25">
      <c r="B51" s="269" t="s">
        <v>32</v>
      </c>
      <c r="C51" s="270"/>
      <c r="D51" s="275"/>
      <c r="E51" s="270"/>
      <c r="F51" s="188"/>
      <c r="G51" s="270"/>
    </row>
    <row r="52" spans="2:7" x14ac:dyDescent="0.25">
      <c r="B52" s="260" t="s">
        <v>118</v>
      </c>
      <c r="C52" s="187" t="s">
        <v>91</v>
      </c>
      <c r="D52" s="274">
        <v>100</v>
      </c>
      <c r="E52" s="187" t="s">
        <v>110</v>
      </c>
      <c r="F52" s="230">
        <v>290</v>
      </c>
      <c r="G52" s="272">
        <f t="shared" ref="G52:G63" si="1">F52*D52</f>
        <v>29000</v>
      </c>
    </row>
    <row r="53" spans="2:7" x14ac:dyDescent="0.25">
      <c r="B53" s="260" t="s">
        <v>119</v>
      </c>
      <c r="C53" s="187" t="s">
        <v>91</v>
      </c>
      <c r="D53" s="274">
        <v>350</v>
      </c>
      <c r="E53" s="187" t="s">
        <v>120</v>
      </c>
      <c r="F53" s="230">
        <v>270</v>
      </c>
      <c r="G53" s="272">
        <f t="shared" si="1"/>
        <v>94500</v>
      </c>
    </row>
    <row r="54" spans="2:7" x14ac:dyDescent="0.25">
      <c r="B54" s="260" t="s">
        <v>121</v>
      </c>
      <c r="C54" s="187" t="s">
        <v>91</v>
      </c>
      <c r="D54" s="274">
        <v>1250</v>
      </c>
      <c r="E54" s="187" t="s">
        <v>90</v>
      </c>
      <c r="F54" s="230">
        <v>65</v>
      </c>
      <c r="G54" s="272">
        <f t="shared" si="1"/>
        <v>81250</v>
      </c>
    </row>
    <row r="55" spans="2:7" x14ac:dyDescent="0.25">
      <c r="B55" s="260" t="s">
        <v>122</v>
      </c>
      <c r="C55" s="187" t="s">
        <v>91</v>
      </c>
      <c r="D55" s="274">
        <v>100</v>
      </c>
      <c r="E55" s="187" t="s">
        <v>123</v>
      </c>
      <c r="F55" s="230">
        <v>290</v>
      </c>
      <c r="G55" s="272">
        <f t="shared" si="1"/>
        <v>29000</v>
      </c>
    </row>
    <row r="56" spans="2:7" x14ac:dyDescent="0.25">
      <c r="B56" s="260" t="s">
        <v>124</v>
      </c>
      <c r="C56" s="187" t="s">
        <v>125</v>
      </c>
      <c r="D56" s="274">
        <v>8</v>
      </c>
      <c r="E56" s="187" t="s">
        <v>126</v>
      </c>
      <c r="F56" s="230">
        <v>15800</v>
      </c>
      <c r="G56" s="272">
        <f t="shared" si="1"/>
        <v>126400</v>
      </c>
    </row>
    <row r="57" spans="2:7" x14ac:dyDescent="0.25">
      <c r="B57" s="260" t="s">
        <v>87</v>
      </c>
      <c r="C57" s="187" t="s">
        <v>91</v>
      </c>
      <c r="D57" s="274">
        <v>350</v>
      </c>
      <c r="E57" s="187" t="s">
        <v>127</v>
      </c>
      <c r="F57" s="230">
        <v>380</v>
      </c>
      <c r="G57" s="272">
        <f>F57*D57</f>
        <v>133000</v>
      </c>
    </row>
    <row r="58" spans="2:7" x14ac:dyDescent="0.25">
      <c r="B58" s="271" t="s">
        <v>128</v>
      </c>
      <c r="C58" s="187"/>
      <c r="D58" s="274"/>
      <c r="E58" s="187"/>
      <c r="F58" s="230"/>
      <c r="G58" s="272"/>
    </row>
    <row r="59" spans="2:7" x14ac:dyDescent="0.25">
      <c r="B59" s="260" t="s">
        <v>129</v>
      </c>
      <c r="C59" s="187" t="s">
        <v>125</v>
      </c>
      <c r="D59" s="274">
        <v>8</v>
      </c>
      <c r="E59" s="187" t="s">
        <v>130</v>
      </c>
      <c r="F59" s="230">
        <v>11000</v>
      </c>
      <c r="G59" s="272">
        <f t="shared" si="1"/>
        <v>88000</v>
      </c>
    </row>
    <row r="60" spans="2:7" x14ac:dyDescent="0.25">
      <c r="B60" s="260" t="s">
        <v>86</v>
      </c>
      <c r="C60" s="187" t="s">
        <v>125</v>
      </c>
      <c r="D60" s="274">
        <v>4</v>
      </c>
      <c r="E60" s="187" t="s">
        <v>127</v>
      </c>
      <c r="F60" s="230">
        <v>11100</v>
      </c>
      <c r="G60" s="272">
        <f t="shared" si="1"/>
        <v>44400</v>
      </c>
    </row>
    <row r="61" spans="2:7" x14ac:dyDescent="0.25">
      <c r="B61" s="271" t="s">
        <v>131</v>
      </c>
      <c r="C61" s="187"/>
      <c r="D61" s="274"/>
      <c r="E61" s="187"/>
      <c r="F61" s="230"/>
      <c r="G61" s="272"/>
    </row>
    <row r="62" spans="2:7" x14ac:dyDescent="0.25">
      <c r="B62" s="260" t="s">
        <v>132</v>
      </c>
      <c r="C62" s="187" t="s">
        <v>125</v>
      </c>
      <c r="D62" s="274">
        <v>2</v>
      </c>
      <c r="E62" s="187" t="s">
        <v>133</v>
      </c>
      <c r="F62" s="230">
        <v>21000</v>
      </c>
      <c r="G62" s="272">
        <f t="shared" si="1"/>
        <v>42000</v>
      </c>
    </row>
    <row r="63" spans="2:7" x14ac:dyDescent="0.25">
      <c r="B63" s="260" t="s">
        <v>134</v>
      </c>
      <c r="C63" s="187" t="s">
        <v>125</v>
      </c>
      <c r="D63" s="274">
        <v>3</v>
      </c>
      <c r="E63" s="187" t="s">
        <v>135</v>
      </c>
      <c r="F63" s="230">
        <v>21600</v>
      </c>
      <c r="G63" s="272">
        <f t="shared" si="1"/>
        <v>64800</v>
      </c>
    </row>
    <row r="64" spans="2:7" x14ac:dyDescent="0.25">
      <c r="B64" s="271" t="s">
        <v>136</v>
      </c>
      <c r="C64" s="187"/>
      <c r="D64" s="274"/>
      <c r="E64" s="187"/>
      <c r="F64" s="230"/>
      <c r="G64" s="272"/>
    </row>
    <row r="65" spans="2:7" x14ac:dyDescent="0.25">
      <c r="B65" s="260" t="s">
        <v>137</v>
      </c>
      <c r="C65" s="187" t="s">
        <v>33</v>
      </c>
      <c r="D65" s="274">
        <v>9</v>
      </c>
      <c r="E65" s="187" t="s">
        <v>138</v>
      </c>
      <c r="F65" s="230">
        <v>18400</v>
      </c>
      <c r="G65" s="272">
        <f t="shared" ref="G65" si="2">F65*D65</f>
        <v>165600</v>
      </c>
    </row>
    <row r="66" spans="2:7" x14ac:dyDescent="0.25">
      <c r="B66" s="271" t="s">
        <v>35</v>
      </c>
      <c r="C66" s="187"/>
      <c r="D66" s="274"/>
      <c r="E66" s="187"/>
      <c r="F66" s="230"/>
      <c r="G66" s="272"/>
    </row>
    <row r="67" spans="2:7" x14ac:dyDescent="0.25">
      <c r="B67" s="260" t="s">
        <v>139</v>
      </c>
      <c r="C67" s="187" t="s">
        <v>88</v>
      </c>
      <c r="D67" s="274">
        <v>1</v>
      </c>
      <c r="E67" s="187" t="s">
        <v>84</v>
      </c>
      <c r="F67" s="230">
        <v>35000</v>
      </c>
      <c r="G67" s="272">
        <f>F67*D67</f>
        <v>35000</v>
      </c>
    </row>
    <row r="68" spans="2:7" x14ac:dyDescent="0.25">
      <c r="B68" s="260" t="s">
        <v>140</v>
      </c>
      <c r="C68" s="187" t="s">
        <v>88</v>
      </c>
      <c r="D68" s="274">
        <v>900</v>
      </c>
      <c r="E68" s="187" t="s">
        <v>96</v>
      </c>
      <c r="F68" s="230">
        <v>800</v>
      </c>
      <c r="G68" s="272">
        <f>F68*D68</f>
        <v>720000</v>
      </c>
    </row>
    <row r="69" spans="2:7" x14ac:dyDescent="0.25">
      <c r="B69" s="181" t="s">
        <v>34</v>
      </c>
      <c r="C69" s="182"/>
      <c r="D69" s="182"/>
      <c r="E69" s="182"/>
      <c r="F69" s="183"/>
      <c r="G69" s="268">
        <f>SUM(G51:G68)</f>
        <v>1652950</v>
      </c>
    </row>
    <row r="70" spans="2:7" x14ac:dyDescent="0.25">
      <c r="B70" s="184"/>
      <c r="C70" s="185"/>
      <c r="D70" s="185"/>
      <c r="E70" s="189"/>
      <c r="F70" s="186"/>
      <c r="G70" s="186"/>
    </row>
    <row r="71" spans="2:7" x14ac:dyDescent="0.25">
      <c r="B71" s="175" t="s">
        <v>35</v>
      </c>
      <c r="C71" s="176"/>
      <c r="D71" s="177"/>
      <c r="E71" s="177"/>
      <c r="F71" s="178"/>
      <c r="G71" s="178"/>
    </row>
    <row r="72" spans="2:7" ht="25.5" x14ac:dyDescent="0.25">
      <c r="B72" s="179" t="s">
        <v>36</v>
      </c>
      <c r="C72" s="180" t="s">
        <v>30</v>
      </c>
      <c r="D72" s="180" t="s">
        <v>31</v>
      </c>
      <c r="E72" s="179" t="s">
        <v>18</v>
      </c>
      <c r="F72" s="180" t="s">
        <v>19</v>
      </c>
      <c r="G72" s="179" t="s">
        <v>20</v>
      </c>
    </row>
    <row r="73" spans="2:7" x14ac:dyDescent="0.25">
      <c r="B73" s="260" t="s">
        <v>141</v>
      </c>
      <c r="C73" s="187" t="s">
        <v>33</v>
      </c>
      <c r="D73" s="274">
        <v>750</v>
      </c>
      <c r="E73" s="187" t="s">
        <v>96</v>
      </c>
      <c r="F73" s="230">
        <v>1300</v>
      </c>
      <c r="G73" s="273">
        <f>+F73*D73</f>
        <v>975000</v>
      </c>
    </row>
    <row r="74" spans="2:7" x14ac:dyDescent="0.25">
      <c r="B74" s="181" t="s">
        <v>37</v>
      </c>
      <c r="C74" s="182"/>
      <c r="D74" s="182"/>
      <c r="E74" s="182"/>
      <c r="F74" s="183"/>
      <c r="G74" s="268">
        <f>SUM(G73:G73)</f>
        <v>975000</v>
      </c>
    </row>
    <row r="75" spans="2:7" x14ac:dyDescent="0.25">
      <c r="B75" s="190"/>
      <c r="C75" s="190"/>
      <c r="D75" s="190"/>
      <c r="E75" s="190"/>
      <c r="F75" s="191"/>
      <c r="G75" s="191"/>
    </row>
    <row r="76" spans="2:7" x14ac:dyDescent="0.25">
      <c r="B76" s="282" t="s">
        <v>38</v>
      </c>
      <c r="C76" s="283"/>
      <c r="D76" s="283"/>
      <c r="E76" s="283"/>
      <c r="F76" s="283"/>
      <c r="G76" s="284">
        <f>G37+G42+G47+G69+G74</f>
        <v>6677950</v>
      </c>
    </row>
    <row r="77" spans="2:7" x14ac:dyDescent="0.25">
      <c r="B77" s="285" t="s">
        <v>39</v>
      </c>
      <c r="C77" s="286"/>
      <c r="D77" s="286"/>
      <c r="E77" s="286"/>
      <c r="F77" s="286"/>
      <c r="G77" s="287">
        <f>G76*0.05</f>
        <v>333897.5</v>
      </c>
    </row>
    <row r="78" spans="2:7" x14ac:dyDescent="0.25">
      <c r="B78" s="282" t="s">
        <v>40</v>
      </c>
      <c r="C78" s="283"/>
      <c r="D78" s="283"/>
      <c r="E78" s="283"/>
      <c r="F78" s="283"/>
      <c r="G78" s="284">
        <f>G77+G76</f>
        <v>7011847.5</v>
      </c>
    </row>
    <row r="79" spans="2:7" x14ac:dyDescent="0.25">
      <c r="B79" s="285" t="s">
        <v>41</v>
      </c>
      <c r="C79" s="286"/>
      <c r="D79" s="286"/>
      <c r="E79" s="286"/>
      <c r="F79" s="286"/>
      <c r="G79" s="287">
        <f>G13</f>
        <v>11700000</v>
      </c>
    </row>
    <row r="80" spans="2:7" x14ac:dyDescent="0.25">
      <c r="B80" s="279" t="s">
        <v>42</v>
      </c>
      <c r="C80" s="280"/>
      <c r="D80" s="280"/>
      <c r="E80" s="280"/>
      <c r="F80" s="280"/>
      <c r="G80" s="281">
        <f>G79-G78</f>
        <v>4688152.5</v>
      </c>
    </row>
    <row r="81" spans="2:7" x14ac:dyDescent="0.25">
      <c r="B81" s="192" t="s">
        <v>165</v>
      </c>
      <c r="C81" s="193"/>
      <c r="D81" s="193"/>
      <c r="E81" s="193"/>
      <c r="F81" s="193"/>
      <c r="G81" s="194"/>
    </row>
    <row r="82" spans="2:7" ht="13.5" thickBot="1" x14ac:dyDescent="0.3">
      <c r="B82" s="195"/>
      <c r="C82" s="193"/>
      <c r="D82" s="193"/>
      <c r="E82" s="193"/>
      <c r="F82" s="193"/>
      <c r="G82" s="194"/>
    </row>
    <row r="83" spans="2:7" x14ac:dyDescent="0.25">
      <c r="B83" s="196" t="s">
        <v>166</v>
      </c>
      <c r="C83" s="197"/>
      <c r="D83" s="197"/>
      <c r="E83" s="197"/>
      <c r="F83" s="198"/>
      <c r="G83" s="194"/>
    </row>
    <row r="84" spans="2:7" x14ac:dyDescent="0.25">
      <c r="B84" s="199" t="s">
        <v>45</v>
      </c>
      <c r="C84" s="200"/>
      <c r="D84" s="200"/>
      <c r="E84" s="200"/>
      <c r="F84" s="201"/>
      <c r="G84" s="194"/>
    </row>
    <row r="85" spans="2:7" x14ac:dyDescent="0.25">
      <c r="B85" s="199" t="s">
        <v>46</v>
      </c>
      <c r="C85" s="200"/>
      <c r="D85" s="200"/>
      <c r="E85" s="200"/>
      <c r="F85" s="201"/>
      <c r="G85" s="194"/>
    </row>
    <row r="86" spans="2:7" x14ac:dyDescent="0.25">
      <c r="B86" s="199" t="s">
        <v>47</v>
      </c>
      <c r="C86" s="200"/>
      <c r="D86" s="200"/>
      <c r="E86" s="200"/>
      <c r="F86" s="201"/>
      <c r="G86" s="194"/>
    </row>
    <row r="87" spans="2:7" x14ac:dyDescent="0.25">
      <c r="B87" s="199" t="s">
        <v>48</v>
      </c>
      <c r="C87" s="200"/>
      <c r="D87" s="200"/>
      <c r="E87" s="200"/>
      <c r="F87" s="201"/>
      <c r="G87" s="194"/>
    </row>
    <row r="88" spans="2:7" x14ac:dyDescent="0.25">
      <c r="B88" s="199" t="s">
        <v>49</v>
      </c>
      <c r="C88" s="200"/>
      <c r="D88" s="200"/>
      <c r="E88" s="200"/>
      <c r="F88" s="201"/>
      <c r="G88" s="194"/>
    </row>
    <row r="89" spans="2:7" ht="13.5" thickBot="1" x14ac:dyDescent="0.3">
      <c r="B89" s="202" t="s">
        <v>50</v>
      </c>
      <c r="C89" s="203"/>
      <c r="D89" s="203"/>
      <c r="E89" s="203"/>
      <c r="F89" s="204"/>
      <c r="G89" s="194"/>
    </row>
    <row r="90" spans="2:7" x14ac:dyDescent="0.25">
      <c r="B90" s="195"/>
      <c r="C90" s="200"/>
      <c r="D90" s="200"/>
      <c r="E90" s="200"/>
      <c r="F90" s="200"/>
      <c r="G90" s="194"/>
    </row>
    <row r="91" spans="2:7" ht="13.5" thickBot="1" x14ac:dyDescent="0.3">
      <c r="B91" s="291" t="s">
        <v>51</v>
      </c>
      <c r="C91" s="292"/>
      <c r="D91" s="205"/>
      <c r="E91" s="206"/>
      <c r="F91" s="206"/>
      <c r="G91" s="194"/>
    </row>
    <row r="92" spans="2:7" x14ac:dyDescent="0.25">
      <c r="B92" s="207" t="s">
        <v>36</v>
      </c>
      <c r="C92" s="208" t="s">
        <v>52</v>
      </c>
      <c r="D92" s="209" t="s">
        <v>53</v>
      </c>
      <c r="E92" s="206"/>
      <c r="F92" s="206"/>
      <c r="G92" s="194"/>
    </row>
    <row r="93" spans="2:7" x14ac:dyDescent="0.25">
      <c r="B93" s="210" t="s">
        <v>54</v>
      </c>
      <c r="C93" s="211">
        <f>G37</f>
        <v>4050000</v>
      </c>
      <c r="D93" s="212">
        <f>(C93/C99)</f>
        <v>0.57759385097864724</v>
      </c>
      <c r="E93" s="206"/>
      <c r="F93" s="206"/>
      <c r="G93" s="194"/>
    </row>
    <row r="94" spans="2:7" x14ac:dyDescent="0.25">
      <c r="B94" s="210" t="s">
        <v>55</v>
      </c>
      <c r="C94" s="276">
        <f>G42</f>
        <v>0</v>
      </c>
      <c r="D94" s="212">
        <v>0</v>
      </c>
      <c r="E94" s="206"/>
      <c r="F94" s="206"/>
      <c r="G94" s="194"/>
    </row>
    <row r="95" spans="2:7" x14ac:dyDescent="0.25">
      <c r="B95" s="210" t="s">
        <v>56</v>
      </c>
      <c r="C95" s="211">
        <f>G47</f>
        <v>0</v>
      </c>
      <c r="D95" s="212">
        <f>(C95/C99)</f>
        <v>0</v>
      </c>
      <c r="E95" s="206"/>
      <c r="F95" s="206"/>
      <c r="G95" s="194"/>
    </row>
    <row r="96" spans="2:7" x14ac:dyDescent="0.25">
      <c r="B96" s="210" t="s">
        <v>29</v>
      </c>
      <c r="C96" s="211">
        <f>G69</f>
        <v>1652950</v>
      </c>
      <c r="D96" s="212">
        <f>(C96/C99)</f>
        <v>0.23573672987040861</v>
      </c>
      <c r="E96" s="206"/>
      <c r="F96" s="206"/>
      <c r="G96" s="194"/>
    </row>
    <row r="97" spans="2:7" x14ac:dyDescent="0.25">
      <c r="B97" s="210" t="s">
        <v>57</v>
      </c>
      <c r="C97" s="213">
        <f>G74</f>
        <v>975000</v>
      </c>
      <c r="D97" s="212">
        <f>(C97/C99)</f>
        <v>0.13905037153189656</v>
      </c>
      <c r="E97" s="214"/>
      <c r="F97" s="214"/>
      <c r="G97" s="194"/>
    </row>
    <row r="98" spans="2:7" x14ac:dyDescent="0.25">
      <c r="B98" s="210" t="s">
        <v>58</v>
      </c>
      <c r="C98" s="213">
        <f>G77</f>
        <v>333897.5</v>
      </c>
      <c r="D98" s="212">
        <f>(C98/C99)</f>
        <v>4.7619047619047616E-2</v>
      </c>
      <c r="E98" s="214"/>
      <c r="F98" s="214"/>
      <c r="G98" s="194"/>
    </row>
    <row r="99" spans="2:7" ht="13.5" thickBot="1" x14ac:dyDescent="0.3">
      <c r="B99" s="215" t="s">
        <v>59</v>
      </c>
      <c r="C99" s="216">
        <f>SUM(C93:C98)</f>
        <v>7011847.5</v>
      </c>
      <c r="D99" s="217">
        <f>SUM(D93:D98)</f>
        <v>1</v>
      </c>
      <c r="E99" s="214"/>
      <c r="F99" s="214"/>
      <c r="G99" s="194"/>
    </row>
    <row r="100" spans="2:7" x14ac:dyDescent="0.25">
      <c r="B100" s="195"/>
      <c r="C100" s="193"/>
      <c r="D100" s="193"/>
      <c r="E100" s="193"/>
      <c r="F100" s="193"/>
      <c r="G100" s="194"/>
    </row>
    <row r="101" spans="2:7" x14ac:dyDescent="0.25">
      <c r="B101" s="170"/>
      <c r="C101" s="193"/>
      <c r="D101" s="193"/>
      <c r="E101" s="193"/>
      <c r="F101" s="193"/>
      <c r="G101" s="194"/>
    </row>
    <row r="102" spans="2:7" ht="13.5" thickBot="1" x14ac:dyDescent="0.3">
      <c r="B102" s="218"/>
      <c r="C102" s="219" t="s">
        <v>72</v>
      </c>
      <c r="D102" s="220"/>
      <c r="E102" s="221"/>
      <c r="F102" s="222"/>
      <c r="G102" s="194"/>
    </row>
    <row r="103" spans="2:7" x14ac:dyDescent="0.25">
      <c r="B103" s="223" t="s">
        <v>73</v>
      </c>
      <c r="C103" s="277">
        <v>8500</v>
      </c>
      <c r="D103" s="277">
        <v>9000</v>
      </c>
      <c r="E103" s="278">
        <v>9500</v>
      </c>
      <c r="F103" s="224"/>
      <c r="G103" s="225"/>
    </row>
    <row r="104" spans="2:7" ht="13.5" thickBot="1" x14ac:dyDescent="0.3">
      <c r="B104" s="215" t="s">
        <v>168</v>
      </c>
      <c r="C104" s="216">
        <f>(G78/C103)</f>
        <v>824.9232352941176</v>
      </c>
      <c r="D104" s="216">
        <f>(G78/D103)</f>
        <v>779.09416666666664</v>
      </c>
      <c r="E104" s="226">
        <f>(G78/E103)</f>
        <v>738.08921052631581</v>
      </c>
      <c r="F104" s="224"/>
      <c r="G104" s="225"/>
    </row>
    <row r="105" spans="2:7" x14ac:dyDescent="0.25">
      <c r="B105" s="192" t="s">
        <v>60</v>
      </c>
      <c r="C105" s="200"/>
      <c r="D105" s="200"/>
      <c r="E105" s="200"/>
      <c r="F105" s="200"/>
      <c r="G105" s="200"/>
    </row>
  </sheetData>
  <mergeCells count="9">
    <mergeCell ref="B18:G18"/>
    <mergeCell ref="B91:C91"/>
    <mergeCell ref="E10:F10"/>
    <mergeCell ref="E11:F11"/>
    <mergeCell ref="E12:F12"/>
    <mergeCell ref="E14:F14"/>
    <mergeCell ref="E15:F15"/>
    <mergeCell ref="E16:F16"/>
    <mergeCell ref="E13:F13"/>
  </mergeCells>
  <pageMargins left="0.70866141732283472" right="0.70866141732283472" top="0.74803149606299213" bottom="0.74803149606299213" header="0.31496062992125984" footer="0.31496062992125984"/>
  <pageSetup paperSize="121" scale="5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145</v>
      </c>
      <c r="C9" s="5"/>
      <c r="D9" s="305" t="s">
        <v>147</v>
      </c>
      <c r="E9" s="305"/>
      <c r="F9" s="112">
        <v>50</v>
      </c>
    </row>
    <row r="10" spans="1:6" ht="15" customHeight="1" x14ac:dyDescent="0.25">
      <c r="A10" s="6" t="s">
        <v>1</v>
      </c>
      <c r="B10" s="107" t="s">
        <v>146</v>
      </c>
      <c r="C10" s="7"/>
      <c r="D10" s="306" t="s">
        <v>2</v>
      </c>
      <c r="E10" s="307"/>
      <c r="F10" s="101" t="s">
        <v>92</v>
      </c>
    </row>
    <row r="11" spans="1:6" ht="27" customHeight="1" x14ac:dyDescent="0.25">
      <c r="A11" s="6" t="s">
        <v>3</v>
      </c>
      <c r="B11" s="107" t="s">
        <v>69</v>
      </c>
      <c r="C11" s="7"/>
      <c r="D11" s="308" t="s">
        <v>4</v>
      </c>
      <c r="E11" s="307"/>
      <c r="F11" s="113">
        <v>33000</v>
      </c>
    </row>
    <row r="12" spans="1:6" x14ac:dyDescent="0.25">
      <c r="A12" s="6" t="s">
        <v>5</v>
      </c>
      <c r="B12" s="107" t="s">
        <v>70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71</v>
      </c>
      <c r="C13" s="7"/>
      <c r="D13" s="308" t="s">
        <v>8</v>
      </c>
      <c r="E13" s="307"/>
      <c r="F13" s="114" t="s">
        <v>148</v>
      </c>
    </row>
    <row r="14" spans="1:6" ht="25.5" x14ac:dyDescent="0.25">
      <c r="A14" s="6" t="s">
        <v>9</v>
      </c>
      <c r="B14" s="107" t="s">
        <v>143</v>
      </c>
      <c r="C14" s="7"/>
      <c r="D14" s="308" t="s">
        <v>10</v>
      </c>
      <c r="E14" s="307"/>
      <c r="F14" s="101" t="s">
        <v>149</v>
      </c>
    </row>
    <row r="15" spans="1:6" ht="26.25" thickBot="1" x14ac:dyDescent="0.3">
      <c r="A15" s="6" t="s">
        <v>11</v>
      </c>
      <c r="B15" s="137">
        <v>44531</v>
      </c>
      <c r="C15" s="7"/>
      <c r="D15" s="309" t="s">
        <v>12</v>
      </c>
      <c r="E15" s="310"/>
      <c r="F15" s="128" t="s">
        <v>164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1" t="s">
        <v>13</v>
      </c>
      <c r="B17" s="302"/>
      <c r="C17" s="302"/>
      <c r="D17" s="302"/>
      <c r="E17" s="302"/>
      <c r="F17" s="302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150</v>
      </c>
      <c r="B21" s="108" t="s">
        <v>74</v>
      </c>
      <c r="C21" s="108">
        <v>0.5</v>
      </c>
      <c r="D21" s="108" t="s">
        <v>85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74</v>
      </c>
      <c r="C22" s="110">
        <v>0.5</v>
      </c>
      <c r="D22" s="110" t="s">
        <v>85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67</v>
      </c>
      <c r="B23" s="110" t="s">
        <v>74</v>
      </c>
      <c r="C23" s="110">
        <v>0.5</v>
      </c>
      <c r="D23" s="110" t="s">
        <v>151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77</v>
      </c>
      <c r="B24" s="110" t="s">
        <v>74</v>
      </c>
      <c r="C24" s="110">
        <v>0.5</v>
      </c>
      <c r="D24" s="110" t="s">
        <v>151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152</v>
      </c>
      <c r="B25" s="110" t="s">
        <v>74</v>
      </c>
      <c r="C25" s="110">
        <v>0.75</v>
      </c>
      <c r="D25" s="110" t="s">
        <v>151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153</v>
      </c>
      <c r="B26" s="110" t="s">
        <v>74</v>
      </c>
      <c r="C26" s="110">
        <v>0.5</v>
      </c>
      <c r="D26" s="110" t="s">
        <v>151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154</v>
      </c>
      <c r="B27" s="110" t="s">
        <v>74</v>
      </c>
      <c r="C27" s="110">
        <v>0.5</v>
      </c>
      <c r="D27" s="110" t="s">
        <v>155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156</v>
      </c>
      <c r="B28" s="110" t="s">
        <v>74</v>
      </c>
      <c r="C28" s="110">
        <v>0.75</v>
      </c>
      <c r="D28" s="110" t="s">
        <v>84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61</v>
      </c>
      <c r="B29" s="111" t="s">
        <v>74</v>
      </c>
      <c r="C29" s="111">
        <v>4</v>
      </c>
      <c r="D29" s="111" t="s">
        <v>76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78</v>
      </c>
      <c r="C34" s="152">
        <v>0.5</v>
      </c>
      <c r="D34" s="152" t="s">
        <v>85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67</v>
      </c>
      <c r="B35" s="154" t="s">
        <v>78</v>
      </c>
      <c r="C35" s="154">
        <v>0.5</v>
      </c>
      <c r="D35" s="154" t="s">
        <v>151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77</v>
      </c>
      <c r="B36" s="154" t="s">
        <v>78</v>
      </c>
      <c r="C36" s="154">
        <v>0.5</v>
      </c>
      <c r="D36" s="154" t="s">
        <v>151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62</v>
      </c>
      <c r="B37" s="156" t="s">
        <v>78</v>
      </c>
      <c r="C37" s="156">
        <v>0.5</v>
      </c>
      <c r="D37" s="156" t="s">
        <v>76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63</v>
      </c>
      <c r="B48" s="123"/>
      <c r="C48" s="123"/>
      <c r="D48" s="123"/>
      <c r="E48" s="124"/>
      <c r="F48" s="125"/>
    </row>
    <row r="49" spans="1:6" x14ac:dyDescent="0.25">
      <c r="A49" s="158" t="s">
        <v>157</v>
      </c>
      <c r="B49" s="154" t="s">
        <v>79</v>
      </c>
      <c r="C49" s="154">
        <v>150</v>
      </c>
      <c r="D49" s="154" t="s">
        <v>155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64</v>
      </c>
      <c r="B51" s="154" t="s">
        <v>79</v>
      </c>
      <c r="C51" s="154">
        <v>250</v>
      </c>
      <c r="D51" s="154" t="s">
        <v>155</v>
      </c>
      <c r="E51" s="155">
        <v>280</v>
      </c>
      <c r="F51" s="102">
        <f>E51*C51</f>
        <v>70000</v>
      </c>
    </row>
    <row r="52" spans="1:6" x14ac:dyDescent="0.25">
      <c r="A52" s="162" t="s">
        <v>144</v>
      </c>
      <c r="B52" s="154" t="s">
        <v>79</v>
      </c>
      <c r="C52" s="154">
        <v>100</v>
      </c>
      <c r="D52" s="154" t="s">
        <v>84</v>
      </c>
      <c r="E52" s="155">
        <v>980</v>
      </c>
      <c r="F52" s="102">
        <f>E52*C52</f>
        <v>98000</v>
      </c>
    </row>
    <row r="53" spans="1:6" x14ac:dyDescent="0.25">
      <c r="A53" s="135" t="s">
        <v>80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81</v>
      </c>
      <c r="B54" s="154" t="s">
        <v>82</v>
      </c>
      <c r="C54" s="154">
        <v>1.5</v>
      </c>
      <c r="D54" s="154" t="s">
        <v>85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158</v>
      </c>
      <c r="B55" s="154" t="s">
        <v>82</v>
      </c>
      <c r="C55" s="154">
        <v>1.5</v>
      </c>
      <c r="D55" s="154" t="s">
        <v>84</v>
      </c>
      <c r="E55" s="155">
        <v>11500</v>
      </c>
      <c r="F55" s="102">
        <f t="shared" si="2"/>
        <v>17250</v>
      </c>
    </row>
    <row r="56" spans="1:6" x14ac:dyDescent="0.25">
      <c r="A56" s="135" t="s">
        <v>35</v>
      </c>
      <c r="B56" s="163"/>
      <c r="C56" s="163"/>
      <c r="D56" s="163"/>
      <c r="E56" s="164"/>
      <c r="F56" s="165"/>
    </row>
    <row r="57" spans="1:6" x14ac:dyDescent="0.25">
      <c r="A57" s="158" t="s">
        <v>159</v>
      </c>
      <c r="B57" s="154" t="s">
        <v>82</v>
      </c>
      <c r="C57" s="154">
        <v>0.75</v>
      </c>
      <c r="D57" s="154" t="s">
        <v>75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68</v>
      </c>
      <c r="B58" s="156" t="s">
        <v>16</v>
      </c>
      <c r="C58" s="156">
        <v>160</v>
      </c>
      <c r="D58" s="156" t="s">
        <v>99</v>
      </c>
      <c r="E58" s="157">
        <v>270</v>
      </c>
      <c r="F58" s="104">
        <f t="shared" si="2"/>
        <v>43200</v>
      </c>
    </row>
    <row r="59" spans="1:6" x14ac:dyDescent="0.25">
      <c r="A59" s="38" t="s">
        <v>34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35</v>
      </c>
      <c r="B61" s="26"/>
      <c r="C61" s="27"/>
      <c r="D61" s="27"/>
      <c r="E61" s="28"/>
      <c r="F61" s="28"/>
    </row>
    <row r="62" spans="1:6" ht="24.75" thickBot="1" x14ac:dyDescent="0.3">
      <c r="A62" s="32" t="s">
        <v>36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160</v>
      </c>
      <c r="B63" s="168" t="s">
        <v>161</v>
      </c>
      <c r="C63" s="168">
        <v>4</v>
      </c>
      <c r="D63" s="168" t="s">
        <v>99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37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38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39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40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41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42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43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44</v>
      </c>
      <c r="B74" s="85"/>
      <c r="C74" s="85"/>
      <c r="D74" s="85"/>
      <c r="E74" s="86"/>
      <c r="F74" s="55"/>
    </row>
    <row r="75" spans="1:6" x14ac:dyDescent="0.25">
      <c r="A75" s="87" t="s">
        <v>45</v>
      </c>
      <c r="B75" s="57"/>
      <c r="C75" s="57"/>
      <c r="D75" s="57"/>
      <c r="E75" s="88"/>
      <c r="F75" s="55"/>
    </row>
    <row r="76" spans="1:6" x14ac:dyDescent="0.25">
      <c r="A76" s="87" t="s">
        <v>46</v>
      </c>
      <c r="B76" s="57"/>
      <c r="C76" s="57"/>
      <c r="D76" s="57"/>
      <c r="E76" s="88"/>
      <c r="F76" s="55"/>
    </row>
    <row r="77" spans="1:6" x14ac:dyDescent="0.25">
      <c r="A77" s="87" t="s">
        <v>47</v>
      </c>
      <c r="B77" s="57"/>
      <c r="C77" s="57"/>
      <c r="D77" s="57"/>
      <c r="E77" s="88"/>
      <c r="F77" s="55"/>
    </row>
    <row r="78" spans="1:6" x14ac:dyDescent="0.25">
      <c r="A78" s="87" t="s">
        <v>48</v>
      </c>
      <c r="B78" s="57"/>
      <c r="C78" s="57"/>
      <c r="D78" s="57"/>
      <c r="E78" s="88"/>
      <c r="F78" s="55"/>
    </row>
    <row r="79" spans="1:6" x14ac:dyDescent="0.25">
      <c r="A79" s="87" t="s">
        <v>49</v>
      </c>
      <c r="B79" s="57"/>
      <c r="C79" s="57"/>
      <c r="D79" s="57"/>
      <c r="E79" s="88"/>
      <c r="F79" s="55"/>
    </row>
    <row r="80" spans="1:6" ht="15.75" thickBot="1" x14ac:dyDescent="0.3">
      <c r="A80" s="89" t="s">
        <v>50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03" t="s">
        <v>51</v>
      </c>
      <c r="B82" s="304"/>
      <c r="C82" s="81"/>
      <c r="D82" s="49"/>
      <c r="E82" s="49"/>
      <c r="F82" s="55"/>
    </row>
    <row r="83" spans="1:6" x14ac:dyDescent="0.25">
      <c r="A83" s="74" t="s">
        <v>36</v>
      </c>
      <c r="B83" s="50" t="s">
        <v>52</v>
      </c>
      <c r="C83" s="75" t="s">
        <v>53</v>
      </c>
      <c r="D83" s="49"/>
      <c r="E83" s="49"/>
      <c r="F83" s="55"/>
    </row>
    <row r="84" spans="1:6" x14ac:dyDescent="0.25">
      <c r="A84" s="76" t="s">
        <v>54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55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56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57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58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59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142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60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Cerezas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2022-05-13T13:36:29Z</cp:lastPrinted>
  <dcterms:created xsi:type="dcterms:W3CDTF">2020-11-27T12:49:26Z</dcterms:created>
  <dcterms:modified xsi:type="dcterms:W3CDTF">2022-06-21T23:01:07Z</dcterms:modified>
</cp:coreProperties>
</file>