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0730" windowHeight="11760"/>
  </bookViews>
  <sheets>
    <sheet name="CEREZO" sheetId="1" r:id="rId1"/>
  </sheets>
  <definedNames>
    <definedName name="_xlnm.Print_Area" localSheetId="0">CEREZO!$B$1:$G$106</definedName>
  </definedNames>
  <calcPr calcId="152511"/>
</workbook>
</file>

<file path=xl/calcChain.xml><?xml version="1.0" encoding="utf-8"?>
<calcChain xmlns="http://schemas.openxmlformats.org/spreadsheetml/2006/main">
  <c r="G77" i="1" l="1"/>
  <c r="G12" i="1" l="1"/>
  <c r="G11" i="1"/>
  <c r="G22" i="1" l="1"/>
  <c r="G39" i="1"/>
  <c r="G75" i="1"/>
  <c r="G58" i="1"/>
  <c r="G59" i="1"/>
  <c r="G60" i="1"/>
  <c r="G61" i="1"/>
  <c r="G63" i="1"/>
  <c r="G64" i="1"/>
  <c r="G65" i="1"/>
  <c r="G67" i="1"/>
  <c r="G68" i="1"/>
  <c r="G69" i="1"/>
  <c r="G56" i="1"/>
  <c r="G55" i="1"/>
  <c r="G54" i="1"/>
  <c r="G53" i="1"/>
  <c r="G52" i="1"/>
  <c r="G51" i="1"/>
  <c r="G40" i="1"/>
  <c r="G41" i="1"/>
  <c r="D104" i="1"/>
  <c r="E104" i="1" s="1"/>
  <c r="G42" i="1"/>
  <c r="G43" i="1"/>
  <c r="G44" i="1"/>
  <c r="G45" i="1"/>
  <c r="G38" i="1"/>
  <c r="G23" i="1"/>
  <c r="G24" i="1"/>
  <c r="G25" i="1"/>
  <c r="G26" i="1"/>
  <c r="G27" i="1"/>
  <c r="G28" i="1"/>
  <c r="G21" i="1"/>
  <c r="G46" i="1" l="1"/>
  <c r="C96" i="1" s="1"/>
  <c r="G70" i="1"/>
  <c r="C97" i="1" s="1"/>
  <c r="G29" i="1"/>
  <c r="C104" i="1"/>
  <c r="C98" i="1"/>
  <c r="C94" i="1" l="1"/>
  <c r="C95" i="1"/>
  <c r="G80" i="1"/>
  <c r="G78" i="1" l="1"/>
  <c r="C99" i="1" s="1"/>
  <c r="G79" i="1" l="1"/>
  <c r="D105" i="1" s="1"/>
  <c r="C100" i="1"/>
  <c r="D94" i="1" s="1"/>
  <c r="C105" i="1" l="1"/>
  <c r="E105" i="1"/>
  <c r="G81" i="1"/>
  <c r="D99" i="1"/>
  <c r="D97" i="1"/>
  <c r="D98" i="1"/>
  <c r="D96" i="1"/>
  <c r="D100" i="1" l="1"/>
</calcChain>
</file>

<file path=xl/sharedStrings.xml><?xml version="1.0" encoding="utf-8"?>
<sst xmlns="http://schemas.openxmlformats.org/spreadsheetml/2006/main" count="202" uniqueCount="128">
  <si>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</si>
  <si>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</si>
  <si>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</si>
  <si>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</si>
  <si>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</si>
  <si>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</si>
  <si>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</si>
  <si>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</si>
  <si>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</si>
  <si>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</si>
  <si>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</si>
  <si>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</si>
  <si>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</si>
  <si>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</si>
  <si>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</si>
  <si>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</si>
  <si>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</si>
  <si>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</si>
  <si>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</si>
  <si>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</si>
  <si>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</si>
  <si>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</si>
  <si>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</si>
  <si>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</si>
  <si>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</si>
  <si>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</si>
  <si>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</si>
  <si>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</si>
  <si>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</si>
  <si>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</si>
  <si>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</si>
  <si>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</si>
  <si>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</si>
  <si>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</si>
  <si>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</si>
  <si>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</si>
  <si>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</si>
  <si>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</si>
  <si>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</si>
  <si>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</si>
  <si>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</si>
  <si>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</si>
  <si>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</si>
  <si>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</si>
  <si>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</si>
  <si>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</si>
  <si>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</si>
  <si>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</si>
  <si>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</si>
  <si>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</si>
  <si>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</si>
  <si>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</si>
  <si>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</si>
  <si>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</si>
  <si>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</si>
  <si>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</si>
  <si>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</si>
  <si>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</si>
  <si>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</si>
  <si>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Aplicación fertilizante</t>
  </si>
  <si>
    <t>Aplicación pesticidas</t>
  </si>
  <si>
    <t>Rastraje</t>
  </si>
  <si>
    <t>kg</t>
  </si>
  <si>
    <t>Superfosfato triple</t>
  </si>
  <si>
    <t>Muriato de potasio</t>
  </si>
  <si>
    <t>CEREZO</t>
  </si>
  <si>
    <t>PRECIO ESPERADO ($/kg)</t>
  </si>
  <si>
    <t>FECHA ESTIMADA DEL  PRECIO VENTA</t>
  </si>
  <si>
    <t>Poda</t>
  </si>
  <si>
    <t>Raleo</t>
  </si>
  <si>
    <t>Control de malezas</t>
  </si>
  <si>
    <t>Riego (15 riegos en 8 meses)</t>
  </si>
  <si>
    <t>Cosecha</t>
  </si>
  <si>
    <t>Varios</t>
  </si>
  <si>
    <t xml:space="preserve">    </t>
  </si>
  <si>
    <t>Surqueadura</t>
  </si>
  <si>
    <t>Triturar residuos de poda</t>
  </si>
  <si>
    <t>Incorporar residuos (rastra)</t>
  </si>
  <si>
    <t>Cosecha, carro de arrastre</t>
  </si>
  <si>
    <t>Nebulizadora</t>
  </si>
  <si>
    <t>FERTILIZANTES</t>
  </si>
  <si>
    <t>Boro Foliar</t>
  </si>
  <si>
    <t>Calcio foliar</t>
  </si>
  <si>
    <t>Potasio foliar</t>
  </si>
  <si>
    <t>FUNGICIDAS</t>
  </si>
  <si>
    <t>Strepto Plus</t>
  </si>
  <si>
    <t>Nordox Super 75 WP</t>
  </si>
  <si>
    <t>Bravo 720</t>
  </si>
  <si>
    <t>Tebuconazol</t>
  </si>
  <si>
    <t>HERBICIDAS</t>
  </si>
  <si>
    <t>Paraquat</t>
  </si>
  <si>
    <t>Centurion</t>
  </si>
  <si>
    <t>Roundup</t>
  </si>
  <si>
    <t>INSECTICIDAS</t>
  </si>
  <si>
    <t>Lorsban 4E</t>
  </si>
  <si>
    <t>Karate</t>
  </si>
  <si>
    <t>Citroliv</t>
  </si>
  <si>
    <t>Flete</t>
  </si>
  <si>
    <t>c/u</t>
  </si>
  <si>
    <t>Fertilización</t>
  </si>
  <si>
    <t>Nov -Dic</t>
  </si>
  <si>
    <t>Nov - Dic</t>
  </si>
  <si>
    <t>Ene - Mar</t>
  </si>
  <si>
    <t>Sept</t>
  </si>
  <si>
    <t>Ene - Dic</t>
  </si>
  <si>
    <t>Oct - May</t>
  </si>
  <si>
    <t>Jul</t>
  </si>
  <si>
    <t>Ago</t>
  </si>
  <si>
    <t>l</t>
  </si>
  <si>
    <t>Mar - Nov</t>
  </si>
  <si>
    <t>Sept - Dic</t>
  </si>
  <si>
    <t>Abr - Ago</t>
  </si>
  <si>
    <t>Dic - Ene</t>
  </si>
  <si>
    <t>Sept - Nov</t>
  </si>
  <si>
    <t>Nov - Mar</t>
  </si>
  <si>
    <t>Sept - Mar</t>
  </si>
  <si>
    <t>TODAS</t>
  </si>
  <si>
    <t>MEDIO</t>
  </si>
  <si>
    <t>LIBERTADOR BERNARDO O'HIGGINS</t>
  </si>
  <si>
    <t>EXPORTACION</t>
  </si>
  <si>
    <t>LLUVIA EXTEMPORÁNEA HELADA</t>
  </si>
  <si>
    <t>Rengo</t>
  </si>
  <si>
    <t>Rengo, Malloa</t>
  </si>
  <si>
    <t>RENDIMIENTO (kg/ha)</t>
  </si>
  <si>
    <t>ESCENARIOS COSTO UNITARIO  ($/kg)</t>
  </si>
  <si>
    <t>Rendimiento  (kg/hà)</t>
  </si>
  <si>
    <t>Costo unitario ($/ kg)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</si>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</sst>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  <numFmt numFmtId="168" formatCode="_-* #,##0.00_-;\-* #,##0.00_-;_-* &quot;-&quot;??_-;_-@_-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 * #,##0.0_ ;_ * \-#,##0.0_ ;_ * &quot;-&quot;??_ ;_ @_ 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0.39997558519241921"/>
      </left>
      <right style="thin">
        <color theme="2" tint="0.39997558519241921"/>
      </right>
      <top style="thin">
        <color theme="2" tint="0.39997558519241921"/>
      </top>
      <bottom style="thin">
        <color theme="2" tint="0.399975585192419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6">
    <xf numFmtId="0" fontId="0" fillId="0" borderId="0" applyNumberFormat="0" applyFill="0" applyBorder="0" applyProtection="0"/>
    <xf numFmtId="0" fontId="17" fillId="0" borderId="20"/>
    <xf numFmtId="43" fontId="18" fillId="0" borderId="0" applyFont="0" applyFill="0" applyBorder="0" applyAlignment="0" applyProtection="0"/>
    <xf numFmtId="0" fontId="17" fillId="0" borderId="20"/>
    <xf numFmtId="0" fontId="1" fillId="0" borderId="20"/>
    <xf numFmtId="168" fontId="1" fillId="0" borderId="20" applyFont="0" applyFill="0" applyBorder="0" applyAlignment="0" applyProtection="0"/>
    <xf numFmtId="170" fontId="17" fillId="0" borderId="20" applyFont="0" applyFill="0" applyBorder="0" applyAlignment="0" applyProtection="0"/>
    <xf numFmtId="170" fontId="17" fillId="0" borderId="20" applyFont="0" applyFill="0" applyBorder="0" applyAlignment="0" applyProtection="0"/>
    <xf numFmtId="171" fontId="17" fillId="0" borderId="20" applyFont="0" applyFill="0" applyBorder="0" applyAlignment="0" applyProtection="0"/>
    <xf numFmtId="168" fontId="17" fillId="0" borderId="20" applyFont="0" applyFill="0" applyBorder="0" applyAlignment="0" applyProtection="0"/>
    <xf numFmtId="169" fontId="1" fillId="0" borderId="20" applyFont="0" applyFill="0" applyBorder="0" applyAlignment="0" applyProtection="0"/>
    <xf numFmtId="169" fontId="17" fillId="0" borderId="20" applyFont="0" applyFill="0" applyBorder="0" applyAlignment="0" applyProtection="0"/>
    <xf numFmtId="0" fontId="17" fillId="0" borderId="20"/>
    <xf numFmtId="0" fontId="17" fillId="0" borderId="20"/>
    <xf numFmtId="0" fontId="17" fillId="0" borderId="20"/>
    <xf numFmtId="9" fontId="17" fillId="0" borderId="20" applyFont="0" applyFill="0" applyBorder="0" applyAlignment="0" applyProtection="0"/>
  </cellStyleXfs>
  <cellXfs count="20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wrapText="1"/>
    </xf>
    <xf numFmtId="3" fontId="3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13" fillId="6" borderId="20" xfId="0" applyFont="1" applyFill="1" applyBorder="1" applyAlignment="1"/>
    <xf numFmtId="3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0" fontId="13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49" fontId="2" fillId="5" borderId="24" xfId="0" applyNumberFormat="1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164" fontId="2" fillId="5" borderId="26" xfId="0" applyNumberFormat="1" applyFont="1" applyFill="1" applyBorder="1" applyAlignment="1">
      <alignment vertical="center"/>
    </xf>
    <xf numFmtId="49" fontId="2" fillId="3" borderId="27" xfId="0" applyNumberFormat="1" applyFont="1" applyFill="1" applyBorder="1" applyAlignment="1">
      <alignment vertical="center"/>
    </xf>
    <xf numFmtId="164" fontId="2" fillId="3" borderId="28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164" fontId="2" fillId="5" borderId="28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1" fillId="7" borderId="31" xfId="0" applyNumberFormat="1" applyFont="1" applyFill="1" applyBorder="1" applyAlignment="1">
      <alignment vertical="center"/>
    </xf>
    <xf numFmtId="49" fontId="11" fillId="2" borderId="33" xfId="0" applyNumberFormat="1" applyFont="1" applyFill="1" applyBorder="1" applyAlignment="1">
      <alignment vertical="center"/>
    </xf>
    <xf numFmtId="9" fontId="13" fillId="2" borderId="34" xfId="0" applyNumberFormat="1" applyFont="1" applyFill="1" applyBorder="1" applyAlignment="1"/>
    <xf numFmtId="49" fontId="11" fillId="7" borderId="35" xfId="0" applyNumberFormat="1" applyFont="1" applyFill="1" applyBorder="1" applyAlignment="1">
      <alignment vertical="center"/>
    </xf>
    <xf numFmtId="165" fontId="11" fillId="7" borderId="36" xfId="0" applyNumberFormat="1" applyFont="1" applyFill="1" applyBorder="1" applyAlignment="1">
      <alignment vertical="center"/>
    </xf>
    <xf numFmtId="9" fontId="11" fillId="7" borderId="37" xfId="0" applyNumberFormat="1" applyFont="1" applyFill="1" applyBorder="1" applyAlignment="1">
      <alignment vertical="center"/>
    </xf>
    <xf numFmtId="0" fontId="13" fillId="8" borderId="40" xfId="0" applyFont="1" applyFill="1" applyBorder="1" applyAlignment="1"/>
    <xf numFmtId="0" fontId="13" fillId="2" borderId="20" xfId="0" applyFont="1" applyFill="1" applyBorder="1" applyAlignment="1">
      <alignment vertical="center"/>
    </xf>
    <xf numFmtId="49" fontId="13" fillId="2" borderId="20" xfId="0" applyNumberFormat="1" applyFont="1" applyFill="1" applyBorder="1" applyAlignment="1">
      <alignment vertical="center"/>
    </xf>
    <xf numFmtId="49" fontId="11" fillId="2" borderId="41" xfId="0" applyNumberFormat="1" applyFont="1" applyFill="1" applyBorder="1" applyAlignment="1">
      <alignment vertical="center"/>
    </xf>
    <xf numFmtId="0" fontId="13" fillId="2" borderId="42" xfId="0" applyFont="1" applyFill="1" applyBorder="1" applyAlignment="1"/>
    <xf numFmtId="0" fontId="13" fillId="2" borderId="43" xfId="0" applyFont="1" applyFill="1" applyBorder="1" applyAlignment="1"/>
    <xf numFmtId="49" fontId="13" fillId="2" borderId="44" xfId="0" applyNumberFormat="1" applyFont="1" applyFill="1" applyBorder="1" applyAlignment="1">
      <alignment vertical="center"/>
    </xf>
    <xf numFmtId="0" fontId="13" fillId="2" borderId="45" xfId="0" applyFont="1" applyFill="1" applyBorder="1" applyAlignment="1"/>
    <xf numFmtId="49" fontId="13" fillId="2" borderId="46" xfId="0" applyNumberFormat="1" applyFont="1" applyFill="1" applyBorder="1" applyAlignment="1">
      <alignment vertical="center"/>
    </xf>
    <xf numFmtId="0" fontId="13" fillId="2" borderId="47" xfId="0" applyFont="1" applyFill="1" applyBorder="1" applyAlignment="1"/>
    <xf numFmtId="0" fontId="13" fillId="2" borderId="48" xfId="0" applyFont="1" applyFill="1" applyBorder="1" applyAlignment="1"/>
    <xf numFmtId="0" fontId="11" fillId="6" borderId="20" xfId="0" applyFont="1" applyFill="1" applyBorder="1" applyAlignment="1">
      <alignment vertical="center"/>
    </xf>
    <xf numFmtId="49" fontId="11" fillId="7" borderId="49" xfId="0" applyNumberFormat="1" applyFont="1" applyFill="1" applyBorder="1" applyAlignment="1">
      <alignment vertical="center"/>
    </xf>
    <xf numFmtId="165" fontId="11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3" fillId="2" borderId="15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horizontal="right" wrapText="1"/>
    </xf>
    <xf numFmtId="0" fontId="5" fillId="2" borderId="6" xfId="0" applyNumberFormat="1" applyFont="1" applyFill="1" applyBorder="1" applyAlignment="1">
      <alignment horizontal="center" wrapText="1"/>
    </xf>
    <xf numFmtId="49" fontId="2" fillId="3" borderId="5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5" fillId="2" borderId="6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/>
    </xf>
    <xf numFmtId="3" fontId="3" fillId="2" borderId="23" xfId="0" applyNumberFormat="1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 vertical="center"/>
    </xf>
    <xf numFmtId="164" fontId="15" fillId="2" borderId="20" xfId="0" applyNumberFormat="1" applyFont="1" applyFill="1" applyBorder="1" applyAlignment="1">
      <alignment horizontal="right" vertical="center"/>
    </xf>
    <xf numFmtId="0" fontId="13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2" fillId="3" borderId="52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/>
    <xf numFmtId="0" fontId="3" fillId="2" borderId="54" xfId="0" applyFont="1" applyFill="1" applyBorder="1" applyAlignment="1"/>
    <xf numFmtId="0" fontId="3" fillId="2" borderId="54" xfId="0" applyFont="1" applyFill="1" applyBorder="1" applyAlignment="1">
      <alignment horizontal="center"/>
    </xf>
    <xf numFmtId="3" fontId="3" fillId="2" borderId="54" xfId="0" applyNumberFormat="1" applyFont="1" applyFill="1" applyBorder="1" applyAlignment="1"/>
    <xf numFmtId="3" fontId="3" fillId="2" borderId="54" xfId="0" applyNumberFormat="1" applyFont="1" applyFill="1" applyBorder="1" applyAlignment="1">
      <alignment horizontal="right"/>
    </xf>
    <xf numFmtId="3" fontId="0" fillId="0" borderId="0" xfId="0" applyNumberFormat="1" applyFont="1" applyAlignment="1"/>
    <xf numFmtId="3" fontId="11" fillId="7" borderId="50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wrapText="1"/>
    </xf>
    <xf numFmtId="49" fontId="11" fillId="7" borderId="21" xfId="0" applyNumberFormat="1" applyFont="1" applyFill="1" applyBorder="1" applyAlignment="1">
      <alignment horizontal="center" vertical="center"/>
    </xf>
    <xf numFmtId="49" fontId="13" fillId="7" borderId="32" xfId="0" applyNumberFormat="1" applyFont="1" applyFill="1" applyBorder="1" applyAlignment="1">
      <alignment horizontal="center"/>
    </xf>
    <xf numFmtId="0" fontId="5" fillId="0" borderId="58" xfId="0" applyFont="1" applyFill="1" applyBorder="1" applyAlignment="1">
      <alignment horizontal="right"/>
    </xf>
    <xf numFmtId="49" fontId="5" fillId="0" borderId="58" xfId="0" applyNumberFormat="1" applyFont="1" applyFill="1" applyBorder="1" applyAlignment="1">
      <alignment horizontal="right"/>
    </xf>
    <xf numFmtId="49" fontId="5" fillId="2" borderId="59" xfId="0" applyNumberFormat="1" applyFont="1" applyFill="1" applyBorder="1" applyAlignment="1">
      <alignment horizontal="center" wrapText="1"/>
    </xf>
    <xf numFmtId="49" fontId="2" fillId="3" borderId="60" xfId="0" applyNumberFormat="1" applyFont="1" applyFill="1" applyBorder="1" applyAlignment="1">
      <alignment horizontal="center" vertical="center" wrapText="1"/>
    </xf>
    <xf numFmtId="49" fontId="5" fillId="2" borderId="51" xfId="0" applyNumberFormat="1" applyFont="1" applyFill="1" applyBorder="1" applyAlignment="1">
      <alignment wrapText="1"/>
    </xf>
    <xf numFmtId="0" fontId="5" fillId="0" borderId="51" xfId="0" applyNumberFormat="1" applyFont="1" applyBorder="1" applyAlignment="1"/>
    <xf numFmtId="0" fontId="18" fillId="0" borderId="0" xfId="0" applyNumberFormat="1" applyFont="1" applyAlignment="1"/>
    <xf numFmtId="0" fontId="5" fillId="0" borderId="58" xfId="1" applyFont="1" applyBorder="1" applyAlignment="1">
      <alignment wrapText="1"/>
    </xf>
    <xf numFmtId="0" fontId="5" fillId="0" borderId="58" xfId="0" applyFont="1" applyFill="1" applyBorder="1" applyAlignment="1">
      <alignment horizontal="center" wrapText="1"/>
    </xf>
    <xf numFmtId="167" fontId="5" fillId="0" borderId="58" xfId="0" applyNumberFormat="1" applyFont="1" applyFill="1" applyBorder="1" applyAlignment="1">
      <alignment horizontal="center" wrapText="1"/>
    </xf>
    <xf numFmtId="0" fontId="5" fillId="0" borderId="58" xfId="1" applyFont="1" applyBorder="1" applyAlignment="1">
      <alignment horizontal="left" wrapText="1"/>
    </xf>
    <xf numFmtId="0" fontId="19" fillId="0" borderId="58" xfId="0" applyFont="1" applyFill="1" applyBorder="1" applyAlignment="1">
      <alignment horizontal="center" wrapText="1"/>
    </xf>
    <xf numFmtId="0" fontId="5" fillId="0" borderId="61" xfId="1" applyFont="1" applyBorder="1" applyAlignment="1">
      <alignment wrapText="1"/>
    </xf>
    <xf numFmtId="0" fontId="5" fillId="0" borderId="61" xfId="0" applyFont="1" applyFill="1" applyBorder="1" applyAlignment="1">
      <alignment horizontal="center" wrapText="1"/>
    </xf>
    <xf numFmtId="0" fontId="5" fillId="0" borderId="51" xfId="0" applyFont="1" applyFill="1" applyBorder="1"/>
    <xf numFmtId="0" fontId="21" fillId="0" borderId="58" xfId="0" applyFont="1" applyFill="1" applyBorder="1" applyAlignment="1">
      <alignment horizontal="left" vertical="center" wrapText="1"/>
    </xf>
    <xf numFmtId="0" fontId="21" fillId="0" borderId="58" xfId="0" applyFont="1" applyFill="1" applyBorder="1" applyAlignment="1">
      <alignment horizontal="center" vertical="center" wrapText="1"/>
    </xf>
    <xf numFmtId="3" fontId="21" fillId="0" borderId="58" xfId="0" applyNumberFormat="1" applyFont="1" applyFill="1" applyBorder="1" applyAlignment="1">
      <alignment horizontal="center" vertical="center" wrapText="1"/>
    </xf>
    <xf numFmtId="0" fontId="5" fillId="0" borderId="58" xfId="0" applyFont="1" applyFill="1" applyBorder="1"/>
    <xf numFmtId="0" fontId="5" fillId="0" borderId="58" xfId="0" applyFont="1" applyFill="1" applyBorder="1" applyAlignment="1">
      <alignment horizontal="center"/>
    </xf>
    <xf numFmtId="3" fontId="5" fillId="0" borderId="58" xfId="2" applyNumberFormat="1" applyFont="1" applyFill="1" applyBorder="1" applyAlignment="1">
      <alignment horizontal="center"/>
    </xf>
    <xf numFmtId="3" fontId="5" fillId="0" borderId="58" xfId="0" applyNumberFormat="1" applyFont="1" applyFill="1" applyBorder="1" applyAlignment="1">
      <alignment horizontal="center" wrapText="1"/>
    </xf>
    <xf numFmtId="0" fontId="5" fillId="0" borderId="61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left" wrapText="1"/>
    </xf>
    <xf numFmtId="0" fontId="19" fillId="0" borderId="58" xfId="0" applyFont="1" applyFill="1" applyBorder="1" applyAlignment="1">
      <alignment horizontal="left" wrapText="1"/>
    </xf>
    <xf numFmtId="0" fontId="19" fillId="0" borderId="58" xfId="0" applyFont="1" applyFill="1" applyBorder="1" applyAlignment="1">
      <alignment horizontal="center"/>
    </xf>
    <xf numFmtId="3" fontId="19" fillId="0" borderId="58" xfId="2" applyNumberFormat="1" applyFont="1" applyFill="1" applyBorder="1" applyAlignment="1">
      <alignment horizontal="center"/>
    </xf>
    <xf numFmtId="0" fontId="5" fillId="0" borderId="58" xfId="0" applyFont="1" applyFill="1" applyBorder="1" applyAlignment="1">
      <alignment wrapText="1"/>
    </xf>
    <xf numFmtId="0" fontId="5" fillId="0" borderId="61" xfId="0" applyFont="1" applyFill="1" applyBorder="1"/>
    <xf numFmtId="3" fontId="5" fillId="0" borderId="61" xfId="2" applyNumberFormat="1" applyFont="1" applyFill="1" applyBorder="1" applyAlignment="1">
      <alignment horizontal="center"/>
    </xf>
    <xf numFmtId="3" fontId="5" fillId="0" borderId="58" xfId="0" applyNumberFormat="1" applyFont="1" applyFill="1" applyBorder="1" applyAlignment="1">
      <alignment horizontal="center"/>
    </xf>
    <xf numFmtId="0" fontId="19" fillId="0" borderId="58" xfId="0" applyFont="1" applyFill="1" applyBorder="1" applyAlignment="1">
      <alignment horizontal="left" vertical="center" wrapText="1"/>
    </xf>
    <xf numFmtId="0" fontId="19" fillId="0" borderId="58" xfId="0" applyFont="1" applyFill="1" applyBorder="1" applyAlignment="1">
      <alignment horizontal="center" vertical="center" wrapText="1"/>
    </xf>
    <xf numFmtId="3" fontId="19" fillId="0" borderId="58" xfId="0" applyNumberFormat="1" applyFont="1" applyFill="1" applyBorder="1" applyAlignment="1">
      <alignment horizontal="center" vertical="center" wrapText="1"/>
    </xf>
    <xf numFmtId="3" fontId="5" fillId="0" borderId="63" xfId="2" applyNumberFormat="1" applyFont="1" applyFill="1" applyBorder="1" applyAlignment="1">
      <alignment horizontal="center" wrapText="1"/>
    </xf>
    <xf numFmtId="3" fontId="5" fillId="0" borderId="64" xfId="2" applyNumberFormat="1" applyFont="1" applyFill="1" applyBorder="1" applyAlignment="1">
      <alignment horizontal="center" wrapText="1"/>
    </xf>
    <xf numFmtId="3" fontId="5" fillId="2" borderId="62" xfId="0" applyNumberFormat="1" applyFont="1" applyFill="1" applyBorder="1" applyAlignment="1">
      <alignment horizontal="center" wrapText="1"/>
    </xf>
    <xf numFmtId="49" fontId="2" fillId="3" borderId="66" xfId="0" applyNumberFormat="1" applyFont="1" applyFill="1" applyBorder="1" applyAlignment="1">
      <alignment horizontal="center" vertical="center"/>
    </xf>
    <xf numFmtId="49" fontId="2" fillId="5" borderId="52" xfId="0" applyNumberFormat="1" applyFont="1" applyFill="1" applyBorder="1" applyAlignment="1">
      <alignment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vertical="center"/>
    </xf>
    <xf numFmtId="0" fontId="5" fillId="0" borderId="69" xfId="1" applyFont="1" applyBorder="1" applyAlignment="1">
      <alignment wrapText="1"/>
    </xf>
    <xf numFmtId="0" fontId="5" fillId="0" borderId="69" xfId="0" applyFont="1" applyFill="1" applyBorder="1" applyAlignment="1">
      <alignment horizontal="center" wrapText="1"/>
    </xf>
    <xf numFmtId="167" fontId="5" fillId="0" borderId="69" xfId="0" applyNumberFormat="1" applyFont="1" applyFill="1" applyBorder="1" applyAlignment="1">
      <alignment horizontal="center" wrapText="1"/>
    </xf>
    <xf numFmtId="3" fontId="5" fillId="0" borderId="70" xfId="2" applyNumberFormat="1" applyFont="1" applyFill="1" applyBorder="1" applyAlignment="1">
      <alignment horizontal="center" wrapText="1"/>
    </xf>
    <xf numFmtId="49" fontId="2" fillId="3" borderId="62" xfId="0" applyNumberFormat="1" applyFont="1" applyFill="1" applyBorder="1" applyAlignment="1">
      <alignment horizontal="center" vertical="center"/>
    </xf>
    <xf numFmtId="49" fontId="2" fillId="3" borderId="62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65" xfId="0" applyNumberFormat="1" applyFont="1" applyFill="1" applyBorder="1" applyAlignment="1">
      <alignment horizontal="center" vertical="center"/>
    </xf>
    <xf numFmtId="49" fontId="4" fillId="3" borderId="51" xfId="0" applyNumberFormat="1" applyFont="1" applyFill="1" applyBorder="1" applyAlignment="1">
      <alignment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vertical="center"/>
    </xf>
    <xf numFmtId="3" fontId="4" fillId="3" borderId="51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0" fillId="0" borderId="58" xfId="0" applyFont="1" applyBorder="1" applyAlignment="1" applyProtection="1">
      <alignment horizontal="center"/>
      <protection locked="0"/>
    </xf>
    <xf numFmtId="0" fontId="19" fillId="0" borderId="58" xfId="3" applyFont="1" applyBorder="1" applyAlignment="1" applyProtection="1">
      <alignment horizontal="center"/>
      <protection locked="0"/>
    </xf>
    <xf numFmtId="3" fontId="19" fillId="0" borderId="58" xfId="2" applyNumberFormat="1" applyFont="1" applyFill="1" applyBorder="1" applyAlignment="1" applyProtection="1">
      <alignment horizontal="center"/>
      <protection locked="0"/>
    </xf>
    <xf numFmtId="3" fontId="19" fillId="0" borderId="58" xfId="2" applyNumberFormat="1" applyFont="1" applyBorder="1" applyAlignment="1" applyProtection="1">
      <alignment horizontal="center"/>
      <protection locked="0"/>
    </xf>
    <xf numFmtId="0" fontId="5" fillId="0" borderId="58" xfId="0" applyFont="1" applyFill="1" applyBorder="1" applyAlignment="1">
      <alignment horizontal="right" wrapText="1"/>
    </xf>
    <xf numFmtId="3" fontId="5" fillId="0" borderId="20" xfId="2" applyNumberFormat="1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 vertical="center" wrapText="1"/>
    </xf>
    <xf numFmtId="3" fontId="19" fillId="0" borderId="20" xfId="2" applyNumberFormat="1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3" fontId="19" fillId="0" borderId="20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6" fillId="8" borderId="55" xfId="0" applyNumberFormat="1" applyFont="1" applyFill="1" applyBorder="1" applyAlignment="1">
      <alignment horizontal="center" vertical="center"/>
    </xf>
    <xf numFmtId="49" fontId="16" fillId="8" borderId="56" xfId="0" applyNumberFormat="1" applyFont="1" applyFill="1" applyBorder="1" applyAlignment="1">
      <alignment horizontal="center" vertical="center"/>
    </xf>
    <xf numFmtId="49" fontId="16" fillId="8" borderId="57" xfId="0" applyNumberFormat="1" applyFont="1" applyFill="1" applyBorder="1" applyAlignment="1">
      <alignment horizontal="center" vertical="center"/>
    </xf>
    <xf numFmtId="49" fontId="16" fillId="8" borderId="38" xfId="0" applyNumberFormat="1" applyFont="1" applyFill="1" applyBorder="1" applyAlignment="1">
      <alignment vertical="center"/>
    </xf>
    <xf numFmtId="0" fontId="11" fillId="8" borderId="39" xfId="0" applyFont="1" applyFill="1" applyBorder="1" applyAlignment="1">
      <alignment vertical="center"/>
    </xf>
  </cellXfs>
  <cellStyles count="16">
    <cellStyle name="Millares" xfId="2" builtinId="3"/>
    <cellStyle name="Millares 2" xfId="6"/>
    <cellStyle name="Millares 3" xfId="7"/>
    <cellStyle name="Millares 4" xfId="5"/>
    <cellStyle name="Millares 6" xfId="8"/>
    <cellStyle name="Millares 6 2" xfId="9"/>
    <cellStyle name="Moneda 2" xfId="11"/>
    <cellStyle name="Moneda 3" xfId="10"/>
    <cellStyle name="Normal" xfId="0" builtinId="0"/>
    <cellStyle name="Normal 2" xfId="1"/>
    <cellStyle name="Normal 2 3" xfId="3"/>
    <cellStyle name="Normal 3" xfId="4"/>
    <cellStyle name="Normal 4" xfId="12"/>
    <cellStyle name="Normal 4 2" xfId="13"/>
    <cellStyle name="Normal 6" xfId="14"/>
    <cellStyle name="Porcentaje 2" xfId="1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24" zoomScaleNormal="124" workbookViewId="0">
      <selection activeCell="B1" sqref="B1:G106"/>
    </sheetView>
  </sheetViews>
  <sheetFormatPr baseColWidth="10"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88"/>
    </row>
    <row r="2" spans="1:7" ht="15" customHeight="1">
      <c r="A2" s="2"/>
      <c r="B2" s="2"/>
      <c r="C2" s="2"/>
      <c r="D2" s="2"/>
      <c r="E2" s="2"/>
      <c r="F2" s="2"/>
      <c r="G2" s="88"/>
    </row>
    <row r="3" spans="1:7" ht="15" customHeight="1">
      <c r="A3" s="2"/>
      <c r="B3" s="2"/>
      <c r="C3" s="2"/>
      <c r="D3" s="2"/>
      <c r="E3" s="2"/>
      <c r="F3" s="2"/>
      <c r="G3" s="88"/>
    </row>
    <row r="4" spans="1:7" ht="15" customHeight="1">
      <c r="A4" s="2"/>
      <c r="B4" s="2"/>
      <c r="C4" s="2"/>
      <c r="D4" s="2"/>
      <c r="E4" s="2"/>
      <c r="F4" s="2"/>
      <c r="G4" s="88"/>
    </row>
    <row r="5" spans="1:7" ht="15" customHeight="1">
      <c r="A5" s="2"/>
      <c r="B5" s="2"/>
      <c r="C5" s="2"/>
      <c r="D5" s="2"/>
      <c r="E5" s="2"/>
      <c r="F5" s="2"/>
      <c r="G5" s="88"/>
    </row>
    <row r="6" spans="1:7" ht="15" customHeight="1">
      <c r="A6" s="2"/>
      <c r="B6" s="2"/>
      <c r="C6" s="2"/>
      <c r="D6" s="2"/>
      <c r="E6" s="2"/>
      <c r="F6" s="2"/>
      <c r="G6" s="88"/>
    </row>
    <row r="7" spans="1:7" ht="15" customHeight="1">
      <c r="A7" s="2"/>
      <c r="B7" s="2"/>
      <c r="C7" s="2"/>
      <c r="D7" s="2"/>
      <c r="E7" s="2"/>
      <c r="F7" s="2"/>
      <c r="G7" s="88"/>
    </row>
    <row r="8" spans="1:7" ht="15" customHeight="1">
      <c r="A8" s="2"/>
      <c r="B8" s="3"/>
      <c r="C8" s="4"/>
      <c r="D8" s="2"/>
      <c r="E8" s="4"/>
      <c r="F8" s="4"/>
      <c r="G8" s="89"/>
    </row>
    <row r="9" spans="1:7" ht="12" customHeight="1">
      <c r="A9" s="5"/>
      <c r="B9" s="6" t="s">
        <v>0</v>
      </c>
      <c r="C9" s="178" t="s">
        <v>65</v>
      </c>
      <c r="D9" s="7"/>
      <c r="E9" s="192" t="s">
        <v>123</v>
      </c>
      <c r="F9" s="193"/>
      <c r="G9" s="179">
        <v>7000</v>
      </c>
    </row>
    <row r="10" spans="1:7" ht="18" customHeight="1">
      <c r="A10" s="5"/>
      <c r="B10" s="8" t="s">
        <v>1</v>
      </c>
      <c r="C10" s="116" t="s">
        <v>116</v>
      </c>
      <c r="D10" s="9"/>
      <c r="E10" s="194" t="s">
        <v>67</v>
      </c>
      <c r="F10" s="195"/>
      <c r="G10" s="10" t="s">
        <v>100</v>
      </c>
    </row>
    <row r="11" spans="1:7" ht="18" customHeight="1">
      <c r="A11" s="5"/>
      <c r="B11" s="8" t="s">
        <v>2</v>
      </c>
      <c r="C11" s="116" t="s">
        <v>117</v>
      </c>
      <c r="D11" s="9"/>
      <c r="E11" s="194" t="s">
        <v>66</v>
      </c>
      <c r="F11" s="195"/>
      <c r="G11" s="90">
        <f>1850*1.19</f>
        <v>2201.5</v>
      </c>
    </row>
    <row r="12" spans="1:7" ht="25.5">
      <c r="A12" s="5"/>
      <c r="B12" s="8" t="s">
        <v>3</v>
      </c>
      <c r="C12" s="186" t="s">
        <v>118</v>
      </c>
      <c r="D12" s="9"/>
      <c r="E12" s="180" t="s">
        <v>4</v>
      </c>
      <c r="F12" s="181"/>
      <c r="G12" s="85">
        <f>(G9*G11)</f>
        <v>15410500</v>
      </c>
    </row>
    <row r="13" spans="1:7" ht="11.25" customHeight="1">
      <c r="A13" s="5"/>
      <c r="B13" s="8" t="s">
        <v>5</v>
      </c>
      <c r="C13" s="116" t="s">
        <v>121</v>
      </c>
      <c r="D13" s="9"/>
      <c r="E13" s="194" t="s">
        <v>6</v>
      </c>
      <c r="F13" s="195"/>
      <c r="G13" s="10" t="s">
        <v>119</v>
      </c>
    </row>
    <row r="14" spans="1:7" ht="13.5" customHeight="1">
      <c r="A14" s="5"/>
      <c r="B14" s="8" t="s">
        <v>7</v>
      </c>
      <c r="C14" s="116" t="s">
        <v>122</v>
      </c>
      <c r="D14" s="9"/>
      <c r="E14" s="194" t="s">
        <v>8</v>
      </c>
      <c r="F14" s="195"/>
      <c r="G14" s="10" t="s">
        <v>101</v>
      </c>
    </row>
    <row r="15" spans="1:7" ht="25.5">
      <c r="A15" s="5"/>
      <c r="B15" s="8" t="s">
        <v>9</v>
      </c>
      <c r="C15" s="117" t="s">
        <v>127</v>
      </c>
      <c r="D15" s="9"/>
      <c r="E15" s="196" t="s">
        <v>10</v>
      </c>
      <c r="F15" s="197"/>
      <c r="G15" s="11" t="s">
        <v>120</v>
      </c>
    </row>
    <row r="16" spans="1:7" ht="12" customHeight="1">
      <c r="A16" s="2"/>
      <c r="B16" s="12"/>
      <c r="C16" s="13"/>
      <c r="D16" s="14"/>
      <c r="E16" s="15"/>
      <c r="F16" s="15"/>
      <c r="G16" s="91"/>
    </row>
    <row r="17" spans="1:7" ht="12" customHeight="1">
      <c r="A17" s="16"/>
      <c r="B17" s="198" t="s">
        <v>11</v>
      </c>
      <c r="C17" s="199"/>
      <c r="D17" s="199"/>
      <c r="E17" s="199"/>
      <c r="F17" s="199"/>
      <c r="G17" s="199"/>
    </row>
    <row r="18" spans="1:7" ht="12" customHeight="1">
      <c r="A18" s="2"/>
      <c r="B18" s="17"/>
      <c r="C18" s="18"/>
      <c r="D18" s="18"/>
      <c r="E18" s="18"/>
      <c r="F18" s="19"/>
      <c r="G18" s="92"/>
    </row>
    <row r="19" spans="1:7" ht="12" customHeight="1">
      <c r="A19" s="5"/>
      <c r="B19" s="20" t="s">
        <v>12</v>
      </c>
      <c r="C19" s="21"/>
      <c r="D19" s="22"/>
      <c r="E19" s="22"/>
      <c r="F19" s="22"/>
      <c r="G19" s="93"/>
    </row>
    <row r="20" spans="1:7" ht="24" customHeight="1">
      <c r="A20" s="16"/>
      <c r="B20" s="119" t="s">
        <v>13</v>
      </c>
      <c r="C20" s="23" t="s">
        <v>14</v>
      </c>
      <c r="D20" s="23" t="s">
        <v>15</v>
      </c>
      <c r="E20" s="23" t="s">
        <v>16</v>
      </c>
      <c r="F20" s="23" t="s">
        <v>17</v>
      </c>
      <c r="G20" s="23" t="s">
        <v>18</v>
      </c>
    </row>
    <row r="21" spans="1:7" ht="12.75" customHeight="1">
      <c r="A21" s="47"/>
      <c r="B21" s="121" t="s">
        <v>68</v>
      </c>
      <c r="C21" s="118" t="s">
        <v>19</v>
      </c>
      <c r="D21" s="86">
        <v>20</v>
      </c>
      <c r="E21" s="24" t="s">
        <v>102</v>
      </c>
      <c r="F21" s="110">
        <v>30000</v>
      </c>
      <c r="G21" s="110">
        <f>D21*F21</f>
        <v>600000</v>
      </c>
    </row>
    <row r="22" spans="1:7" ht="12.75" customHeight="1">
      <c r="A22" s="47"/>
      <c r="B22" s="121" t="s">
        <v>69</v>
      </c>
      <c r="C22" s="118" t="s">
        <v>19</v>
      </c>
      <c r="D22" s="86">
        <v>5</v>
      </c>
      <c r="E22" s="24" t="s">
        <v>103</v>
      </c>
      <c r="F22" s="110">
        <v>30000</v>
      </c>
      <c r="G22" s="110">
        <f>D22*F22</f>
        <v>150000</v>
      </c>
    </row>
    <row r="23" spans="1:7" ht="12.75" customHeight="1">
      <c r="A23" s="47"/>
      <c r="B23" s="121" t="s">
        <v>70</v>
      </c>
      <c r="C23" s="118" t="s">
        <v>19</v>
      </c>
      <c r="D23" s="113">
        <v>5</v>
      </c>
      <c r="E23" s="24" t="s">
        <v>104</v>
      </c>
      <c r="F23" s="110">
        <v>30000</v>
      </c>
      <c r="G23" s="110">
        <f t="shared" ref="G23:G28" si="0">D23*F23</f>
        <v>150000</v>
      </c>
    </row>
    <row r="24" spans="1:7" ht="12.75" customHeight="1">
      <c r="A24" s="47"/>
      <c r="B24" s="121" t="s">
        <v>71</v>
      </c>
      <c r="C24" s="118" t="s">
        <v>19</v>
      </c>
      <c r="D24" s="86">
        <v>8</v>
      </c>
      <c r="E24" s="24" t="s">
        <v>105</v>
      </c>
      <c r="F24" s="110">
        <v>30000</v>
      </c>
      <c r="G24" s="110">
        <f t="shared" si="0"/>
        <v>240000</v>
      </c>
    </row>
    <row r="25" spans="1:7" ht="12.75" customHeight="1">
      <c r="A25" s="47"/>
      <c r="B25" s="121" t="s">
        <v>72</v>
      </c>
      <c r="C25" s="118" t="s">
        <v>19</v>
      </c>
      <c r="D25" s="86">
        <v>60</v>
      </c>
      <c r="E25" s="24" t="s">
        <v>101</v>
      </c>
      <c r="F25" s="110">
        <v>40000</v>
      </c>
      <c r="G25" s="110">
        <f t="shared" si="0"/>
        <v>2400000</v>
      </c>
    </row>
    <row r="26" spans="1:7" ht="12.75" customHeight="1">
      <c r="A26" s="47"/>
      <c r="B26" s="121" t="s">
        <v>73</v>
      </c>
      <c r="C26" s="118" t="s">
        <v>19</v>
      </c>
      <c r="D26" s="113">
        <v>10</v>
      </c>
      <c r="E26" s="24" t="s">
        <v>104</v>
      </c>
      <c r="F26" s="110">
        <v>30000</v>
      </c>
      <c r="G26" s="110">
        <f>D26*F26</f>
        <v>300000</v>
      </c>
    </row>
    <row r="27" spans="1:7" ht="12.75" customHeight="1">
      <c r="A27" s="47"/>
      <c r="B27" s="120" t="s">
        <v>60</v>
      </c>
      <c r="C27" s="118" t="s">
        <v>19</v>
      </c>
      <c r="D27" s="86">
        <v>1</v>
      </c>
      <c r="E27" s="24" t="s">
        <v>104</v>
      </c>
      <c r="F27" s="110">
        <v>30000</v>
      </c>
      <c r="G27" s="110">
        <f t="shared" si="0"/>
        <v>30000</v>
      </c>
    </row>
    <row r="28" spans="1:7" ht="12.75" customHeight="1">
      <c r="A28" s="47"/>
      <c r="B28" s="120" t="s">
        <v>59</v>
      </c>
      <c r="C28" s="118" t="s">
        <v>19</v>
      </c>
      <c r="D28" s="86">
        <v>4</v>
      </c>
      <c r="E28" s="24" t="s">
        <v>103</v>
      </c>
      <c r="F28" s="110">
        <v>30000</v>
      </c>
      <c r="G28" s="110">
        <f t="shared" si="0"/>
        <v>120000</v>
      </c>
    </row>
    <row r="29" spans="1:7" ht="12.75" customHeight="1">
      <c r="A29" s="16"/>
      <c r="B29" s="164" t="s">
        <v>20</v>
      </c>
      <c r="C29" s="165"/>
      <c r="D29" s="165"/>
      <c r="E29" s="165"/>
      <c r="F29" s="166"/>
      <c r="G29" s="167">
        <f>G21+G22+G23+G24+G25+G26+G27+G28</f>
        <v>3990000</v>
      </c>
    </row>
    <row r="30" spans="1:7" ht="12" customHeight="1">
      <c r="A30" s="2"/>
      <c r="B30" s="17"/>
      <c r="C30" s="19"/>
      <c r="D30" s="19"/>
      <c r="E30" s="19"/>
      <c r="F30" s="25"/>
      <c r="G30" s="94"/>
    </row>
    <row r="31" spans="1:7" ht="12" customHeight="1">
      <c r="A31" s="5"/>
      <c r="B31" s="26" t="s">
        <v>21</v>
      </c>
      <c r="C31" s="27"/>
      <c r="D31" s="28"/>
      <c r="E31" s="28"/>
      <c r="F31" s="29"/>
      <c r="G31" s="95"/>
    </row>
    <row r="32" spans="1:7" ht="24" customHeight="1">
      <c r="A32" s="5"/>
      <c r="B32" s="30" t="s">
        <v>13</v>
      </c>
      <c r="C32" s="31" t="s">
        <v>14</v>
      </c>
      <c r="D32" s="31" t="s">
        <v>15</v>
      </c>
      <c r="E32" s="162" t="s">
        <v>16</v>
      </c>
      <c r="F32" s="31" t="s">
        <v>17</v>
      </c>
      <c r="G32" s="30" t="s">
        <v>18</v>
      </c>
    </row>
    <row r="33" spans="1:8" ht="12" customHeight="1">
      <c r="A33" s="5"/>
      <c r="B33" s="32"/>
      <c r="C33" s="33" t="s">
        <v>57</v>
      </c>
      <c r="D33" s="33" t="s">
        <v>57</v>
      </c>
      <c r="E33" s="33" t="s">
        <v>57</v>
      </c>
      <c r="F33" s="84" t="s">
        <v>57</v>
      </c>
      <c r="G33" s="111"/>
    </row>
    <row r="34" spans="1:8" ht="12" customHeight="1">
      <c r="A34" s="5"/>
      <c r="B34" s="34" t="s">
        <v>22</v>
      </c>
      <c r="C34" s="35"/>
      <c r="D34" s="35"/>
      <c r="E34" s="35"/>
      <c r="F34" s="36"/>
      <c r="G34" s="112"/>
    </row>
    <row r="35" spans="1:8" ht="12" customHeight="1">
      <c r="A35" s="2"/>
      <c r="B35" s="37"/>
      <c r="C35" s="38"/>
      <c r="D35" s="38"/>
      <c r="E35" s="38"/>
      <c r="F35" s="39"/>
      <c r="G35" s="96"/>
    </row>
    <row r="36" spans="1:8" ht="12" customHeight="1">
      <c r="A36" s="5"/>
      <c r="B36" s="154" t="s">
        <v>23</v>
      </c>
      <c r="C36" s="155"/>
      <c r="D36" s="156"/>
      <c r="E36" s="156"/>
      <c r="F36" s="157"/>
      <c r="G36" s="95"/>
    </row>
    <row r="37" spans="1:8" ht="24" customHeight="1">
      <c r="A37" s="47"/>
      <c r="B37" s="162" t="s">
        <v>13</v>
      </c>
      <c r="C37" s="162" t="s">
        <v>14</v>
      </c>
      <c r="D37" s="162" t="s">
        <v>15</v>
      </c>
      <c r="E37" s="162" t="s">
        <v>16</v>
      </c>
      <c r="F37" s="163" t="s">
        <v>17</v>
      </c>
      <c r="G37" s="153" t="s">
        <v>18</v>
      </c>
    </row>
    <row r="38" spans="1:8" ht="12.75" customHeight="1">
      <c r="A38" s="16"/>
      <c r="B38" s="158" t="s">
        <v>75</v>
      </c>
      <c r="C38" s="159" t="s">
        <v>24</v>
      </c>
      <c r="D38" s="160">
        <v>0.6</v>
      </c>
      <c r="E38" s="159" t="s">
        <v>105</v>
      </c>
      <c r="F38" s="161">
        <v>180000</v>
      </c>
      <c r="G38" s="152">
        <f>D38*F38</f>
        <v>108000</v>
      </c>
    </row>
    <row r="39" spans="1:8" ht="12.75" customHeight="1">
      <c r="A39" s="16"/>
      <c r="B39" s="123" t="s">
        <v>99</v>
      </c>
      <c r="C39" s="124" t="s">
        <v>24</v>
      </c>
      <c r="D39" s="125">
        <v>1</v>
      </c>
      <c r="E39" s="124" t="s">
        <v>103</v>
      </c>
      <c r="F39" s="150">
        <v>150000</v>
      </c>
      <c r="G39" s="152">
        <f>D39*F39</f>
        <v>150000</v>
      </c>
    </row>
    <row r="40" spans="1:8" ht="12.75" customHeight="1">
      <c r="A40" s="16"/>
      <c r="B40" s="123" t="s">
        <v>70</v>
      </c>
      <c r="C40" s="124" t="s">
        <v>24</v>
      </c>
      <c r="D40" s="124">
        <v>3</v>
      </c>
      <c r="E40" s="124" t="s">
        <v>104</v>
      </c>
      <c r="F40" s="150">
        <v>150000</v>
      </c>
      <c r="G40" s="152">
        <f t="shared" ref="G40:G41" si="1">D40*F40</f>
        <v>450000</v>
      </c>
    </row>
    <row r="41" spans="1:8" ht="12.75" customHeight="1">
      <c r="A41" s="16"/>
      <c r="B41" s="126" t="s">
        <v>76</v>
      </c>
      <c r="C41" s="124" t="s">
        <v>24</v>
      </c>
      <c r="D41" s="124">
        <v>0.33</v>
      </c>
      <c r="E41" s="124" t="s">
        <v>106</v>
      </c>
      <c r="F41" s="150">
        <v>180000</v>
      </c>
      <c r="G41" s="152">
        <f t="shared" si="1"/>
        <v>59400</v>
      </c>
    </row>
    <row r="42" spans="1:8" ht="12.75" customHeight="1">
      <c r="A42" s="16"/>
      <c r="B42" s="123" t="s">
        <v>77</v>
      </c>
      <c r="C42" s="124" t="s">
        <v>24</v>
      </c>
      <c r="D42" s="124">
        <v>0.33</v>
      </c>
      <c r="E42" s="124" t="s">
        <v>107</v>
      </c>
      <c r="F42" s="150">
        <v>180000</v>
      </c>
      <c r="G42" s="152">
        <f t="shared" ref="G42:G45" si="2">D42*F42</f>
        <v>59400</v>
      </c>
    </row>
    <row r="43" spans="1:8" ht="12.75" customHeight="1">
      <c r="A43" s="16"/>
      <c r="B43" s="123" t="s">
        <v>78</v>
      </c>
      <c r="C43" s="124" t="s">
        <v>24</v>
      </c>
      <c r="D43" s="124">
        <v>3</v>
      </c>
      <c r="E43" s="124" t="s">
        <v>101</v>
      </c>
      <c r="F43" s="150">
        <v>80000</v>
      </c>
      <c r="G43" s="152">
        <f t="shared" si="2"/>
        <v>240000</v>
      </c>
    </row>
    <row r="44" spans="1:8" ht="12.75" customHeight="1">
      <c r="A44" s="16"/>
      <c r="B44" s="123" t="s">
        <v>79</v>
      </c>
      <c r="C44" s="124" t="s">
        <v>24</v>
      </c>
      <c r="D44" s="127">
        <v>3</v>
      </c>
      <c r="E44" s="124" t="s">
        <v>104</v>
      </c>
      <c r="F44" s="150">
        <v>100000</v>
      </c>
      <c r="G44" s="152">
        <f t="shared" si="2"/>
        <v>300000</v>
      </c>
      <c r="H44" s="122" t="s">
        <v>74</v>
      </c>
    </row>
    <row r="45" spans="1:8" ht="12.75" customHeight="1">
      <c r="A45" s="16"/>
      <c r="B45" s="128" t="s">
        <v>61</v>
      </c>
      <c r="C45" s="129" t="s">
        <v>24</v>
      </c>
      <c r="D45" s="129">
        <v>0.5</v>
      </c>
      <c r="E45" s="124" t="s">
        <v>104</v>
      </c>
      <c r="F45" s="151">
        <v>180000</v>
      </c>
      <c r="G45" s="152">
        <f t="shared" si="2"/>
        <v>90000</v>
      </c>
    </row>
    <row r="46" spans="1:8" ht="12.75" customHeight="1">
      <c r="A46" s="5"/>
      <c r="B46" s="34" t="s">
        <v>25</v>
      </c>
      <c r="C46" s="35"/>
      <c r="D46" s="35"/>
      <c r="E46" s="35"/>
      <c r="F46" s="35"/>
      <c r="G46" s="168">
        <f>SUM(G38:G45)</f>
        <v>1456800</v>
      </c>
    </row>
    <row r="47" spans="1:8" ht="12" customHeight="1">
      <c r="A47" s="2"/>
      <c r="B47" s="37"/>
      <c r="C47" s="38"/>
      <c r="D47" s="38"/>
      <c r="E47" s="38"/>
      <c r="F47" s="39"/>
      <c r="G47" s="96"/>
    </row>
    <row r="48" spans="1:8" ht="12" customHeight="1">
      <c r="A48" s="5"/>
      <c r="B48" s="26" t="s">
        <v>26</v>
      </c>
      <c r="C48" s="27"/>
      <c r="D48" s="28"/>
      <c r="E48" s="28"/>
      <c r="F48" s="29"/>
      <c r="G48" s="95"/>
    </row>
    <row r="49" spans="1:11" ht="24" customHeight="1">
      <c r="A49" s="5"/>
      <c r="B49" s="87" t="s">
        <v>27</v>
      </c>
      <c r="C49" s="87" t="s">
        <v>28</v>
      </c>
      <c r="D49" s="87" t="s">
        <v>29</v>
      </c>
      <c r="E49" s="87" t="s">
        <v>16</v>
      </c>
      <c r="F49" s="87" t="s">
        <v>17</v>
      </c>
      <c r="G49" s="87" t="s">
        <v>18</v>
      </c>
      <c r="K49" s="83"/>
    </row>
    <row r="50" spans="1:11" ht="12.75" customHeight="1">
      <c r="A50" s="47"/>
      <c r="B50" s="131" t="s">
        <v>80</v>
      </c>
      <c r="C50" s="132"/>
      <c r="D50" s="132"/>
      <c r="E50" s="132"/>
      <c r="F50" s="133"/>
      <c r="G50" s="133"/>
      <c r="K50" s="83"/>
    </row>
    <row r="51" spans="1:11" ht="12.75" customHeight="1">
      <c r="A51" s="47"/>
      <c r="B51" s="134" t="s">
        <v>58</v>
      </c>
      <c r="C51" s="135" t="s">
        <v>62</v>
      </c>
      <c r="D51" s="135">
        <v>250</v>
      </c>
      <c r="E51" s="135" t="s">
        <v>109</v>
      </c>
      <c r="F51" s="136">
        <v>1428</v>
      </c>
      <c r="G51" s="137">
        <f t="shared" ref="G51:G55" si="3">(D51*F51)</f>
        <v>357000</v>
      </c>
      <c r="K51" s="83"/>
    </row>
    <row r="52" spans="1:11" ht="12.75" customHeight="1">
      <c r="A52" s="47"/>
      <c r="B52" s="134" t="s">
        <v>81</v>
      </c>
      <c r="C52" s="135" t="s">
        <v>108</v>
      </c>
      <c r="D52" s="135">
        <v>15</v>
      </c>
      <c r="E52" s="135" t="s">
        <v>109</v>
      </c>
      <c r="F52" s="136">
        <v>7488</v>
      </c>
      <c r="G52" s="137">
        <f t="shared" si="3"/>
        <v>112320</v>
      </c>
      <c r="I52" s="187"/>
      <c r="K52" s="83"/>
    </row>
    <row r="53" spans="1:11" ht="12.75" customHeight="1">
      <c r="A53" s="47"/>
      <c r="B53" s="134" t="s">
        <v>82</v>
      </c>
      <c r="C53" s="135" t="s">
        <v>108</v>
      </c>
      <c r="D53" s="135">
        <v>15</v>
      </c>
      <c r="E53" s="138" t="s">
        <v>110</v>
      </c>
      <c r="F53" s="136">
        <v>7080</v>
      </c>
      <c r="G53" s="137">
        <f t="shared" si="3"/>
        <v>106200</v>
      </c>
      <c r="I53" s="187"/>
      <c r="K53" s="83"/>
    </row>
    <row r="54" spans="1:11" ht="12.75" customHeight="1">
      <c r="A54" s="47"/>
      <c r="B54" s="134" t="s">
        <v>83</v>
      </c>
      <c r="C54" s="135" t="s">
        <v>108</v>
      </c>
      <c r="D54" s="135">
        <v>20</v>
      </c>
      <c r="E54" s="138" t="s">
        <v>110</v>
      </c>
      <c r="F54" s="136">
        <v>8928</v>
      </c>
      <c r="G54" s="137">
        <f t="shared" si="3"/>
        <v>178560</v>
      </c>
      <c r="I54" s="187"/>
      <c r="K54" s="83"/>
    </row>
    <row r="55" spans="1:11" ht="12.75" customHeight="1">
      <c r="A55" s="47"/>
      <c r="B55" s="134" t="s">
        <v>63</v>
      </c>
      <c r="C55" s="135" t="s">
        <v>62</v>
      </c>
      <c r="D55" s="135">
        <v>200</v>
      </c>
      <c r="E55" s="135" t="s">
        <v>109</v>
      </c>
      <c r="F55" s="136">
        <v>1068</v>
      </c>
      <c r="G55" s="137">
        <f t="shared" si="3"/>
        <v>213600</v>
      </c>
      <c r="I55" s="187"/>
      <c r="K55" s="83"/>
    </row>
    <row r="56" spans="1:11" ht="12.75" customHeight="1">
      <c r="A56" s="47"/>
      <c r="B56" s="134" t="s">
        <v>64</v>
      </c>
      <c r="C56" s="135" t="s">
        <v>62</v>
      </c>
      <c r="D56" s="135">
        <v>350</v>
      </c>
      <c r="E56" s="135" t="s">
        <v>109</v>
      </c>
      <c r="F56" s="136">
        <v>1188</v>
      </c>
      <c r="G56" s="137">
        <f>(D56*F56)</f>
        <v>415800</v>
      </c>
      <c r="I56" s="187"/>
      <c r="K56" s="83"/>
    </row>
    <row r="57" spans="1:11" ht="12.75" customHeight="1">
      <c r="A57" s="47"/>
      <c r="B57" s="131" t="s">
        <v>84</v>
      </c>
      <c r="C57" s="132"/>
      <c r="D57" s="132"/>
      <c r="E57" s="132"/>
      <c r="F57" s="133"/>
      <c r="G57" s="137"/>
      <c r="I57" s="188"/>
      <c r="K57" s="83"/>
    </row>
    <row r="58" spans="1:11" ht="12.75" customHeight="1">
      <c r="A58" s="47"/>
      <c r="B58" s="139" t="s">
        <v>85</v>
      </c>
      <c r="C58" s="135" t="s">
        <v>62</v>
      </c>
      <c r="D58" s="124">
        <v>1</v>
      </c>
      <c r="E58" s="124" t="s">
        <v>107</v>
      </c>
      <c r="F58" s="136">
        <v>98376</v>
      </c>
      <c r="G58" s="137">
        <f t="shared" ref="G58:G69" si="4">(D58*F58)</f>
        <v>98376</v>
      </c>
      <c r="I58" s="187"/>
      <c r="K58" s="83"/>
    </row>
    <row r="59" spans="1:11" ht="12.75" customHeight="1">
      <c r="A59" s="47"/>
      <c r="B59" s="140" t="s">
        <v>86</v>
      </c>
      <c r="C59" s="141" t="s">
        <v>62</v>
      </c>
      <c r="D59" s="127">
        <v>36</v>
      </c>
      <c r="E59" s="127" t="s">
        <v>111</v>
      </c>
      <c r="F59" s="142">
        <v>17616</v>
      </c>
      <c r="G59" s="137">
        <f t="shared" si="4"/>
        <v>634176</v>
      </c>
      <c r="I59" s="189"/>
      <c r="K59" s="83"/>
    </row>
    <row r="60" spans="1:11" ht="12.75" customHeight="1">
      <c r="A60" s="47"/>
      <c r="B60" s="143" t="s">
        <v>87</v>
      </c>
      <c r="C60" s="135" t="s">
        <v>108</v>
      </c>
      <c r="D60" s="124">
        <v>1.2</v>
      </c>
      <c r="E60" s="124" t="s">
        <v>103</v>
      </c>
      <c r="F60" s="136">
        <v>19620</v>
      </c>
      <c r="G60" s="137">
        <f t="shared" si="4"/>
        <v>23544</v>
      </c>
      <c r="I60" s="187"/>
      <c r="K60" s="83"/>
    </row>
    <row r="61" spans="1:11" ht="12.75" customHeight="1">
      <c r="A61" s="47"/>
      <c r="B61" s="144" t="s">
        <v>88</v>
      </c>
      <c r="C61" s="138" t="s">
        <v>108</v>
      </c>
      <c r="D61" s="138">
        <v>3</v>
      </c>
      <c r="E61" s="138" t="s">
        <v>110</v>
      </c>
      <c r="F61" s="145">
        <v>38280</v>
      </c>
      <c r="G61" s="137">
        <f t="shared" si="4"/>
        <v>114840</v>
      </c>
      <c r="I61" s="187"/>
      <c r="K61" s="83"/>
    </row>
    <row r="62" spans="1:11" ht="12.75" customHeight="1">
      <c r="A62" s="47"/>
      <c r="B62" s="131" t="s">
        <v>89</v>
      </c>
      <c r="C62" s="132"/>
      <c r="D62" s="132"/>
      <c r="E62" s="132"/>
      <c r="F62" s="133"/>
      <c r="G62" s="137"/>
      <c r="I62" s="188"/>
      <c r="K62" s="83"/>
    </row>
    <row r="63" spans="1:11" ht="12.75" customHeight="1">
      <c r="A63" s="47"/>
      <c r="B63" s="134" t="s">
        <v>90</v>
      </c>
      <c r="C63" s="135" t="s">
        <v>108</v>
      </c>
      <c r="D63" s="135">
        <v>3</v>
      </c>
      <c r="E63" s="135" t="s">
        <v>103</v>
      </c>
      <c r="F63" s="136">
        <v>8400</v>
      </c>
      <c r="G63" s="137">
        <f t="shared" si="4"/>
        <v>25200</v>
      </c>
      <c r="I63" s="187"/>
      <c r="K63" s="83"/>
    </row>
    <row r="64" spans="1:11" ht="12.75" customHeight="1">
      <c r="A64" s="47"/>
      <c r="B64" s="134" t="s">
        <v>91</v>
      </c>
      <c r="C64" s="135" t="s">
        <v>108</v>
      </c>
      <c r="D64" s="135">
        <v>2</v>
      </c>
      <c r="E64" s="135" t="s">
        <v>112</v>
      </c>
      <c r="F64" s="146">
        <v>47760</v>
      </c>
      <c r="G64" s="137">
        <f t="shared" si="4"/>
        <v>95520</v>
      </c>
      <c r="I64" s="190"/>
      <c r="K64" s="83"/>
    </row>
    <row r="65" spans="1:11" ht="12.75" customHeight="1">
      <c r="A65" s="47"/>
      <c r="B65" s="134" t="s">
        <v>92</v>
      </c>
      <c r="C65" s="135" t="s">
        <v>108</v>
      </c>
      <c r="D65" s="135">
        <v>4</v>
      </c>
      <c r="E65" s="135" t="s">
        <v>113</v>
      </c>
      <c r="F65" s="136">
        <v>7200</v>
      </c>
      <c r="G65" s="137">
        <f t="shared" si="4"/>
        <v>28800</v>
      </c>
      <c r="I65" s="187"/>
      <c r="K65" s="83"/>
    </row>
    <row r="66" spans="1:11" ht="12.75" customHeight="1">
      <c r="A66" s="47"/>
      <c r="B66" s="131" t="s">
        <v>93</v>
      </c>
      <c r="C66" s="132"/>
      <c r="D66" s="132"/>
      <c r="E66" s="132"/>
      <c r="F66" s="133"/>
      <c r="G66" s="137"/>
      <c r="I66" s="188"/>
      <c r="K66" s="83"/>
    </row>
    <row r="67" spans="1:11" ht="12.75" customHeight="1">
      <c r="A67" s="47"/>
      <c r="B67" s="147" t="s">
        <v>94</v>
      </c>
      <c r="C67" s="148" t="s">
        <v>108</v>
      </c>
      <c r="D67" s="148">
        <v>5</v>
      </c>
      <c r="E67" s="148" t="s">
        <v>114</v>
      </c>
      <c r="F67" s="149">
        <v>15000</v>
      </c>
      <c r="G67" s="137">
        <f t="shared" si="4"/>
        <v>75000</v>
      </c>
      <c r="I67" s="191"/>
      <c r="K67" s="83"/>
    </row>
    <row r="68" spans="1:11" ht="12.75" customHeight="1">
      <c r="A68" s="47"/>
      <c r="B68" s="143" t="s">
        <v>95</v>
      </c>
      <c r="C68" s="135" t="s">
        <v>108</v>
      </c>
      <c r="D68" s="124">
        <v>1</v>
      </c>
      <c r="E68" s="124" t="s">
        <v>115</v>
      </c>
      <c r="F68" s="136">
        <v>42000</v>
      </c>
      <c r="G68" s="137">
        <f t="shared" si="4"/>
        <v>42000</v>
      </c>
      <c r="I68" s="187"/>
      <c r="K68" s="83"/>
    </row>
    <row r="69" spans="1:11" ht="12.75" customHeight="1">
      <c r="A69" s="47"/>
      <c r="B69" s="134" t="s">
        <v>96</v>
      </c>
      <c r="C69" s="135" t="s">
        <v>108</v>
      </c>
      <c r="D69" s="135">
        <v>40</v>
      </c>
      <c r="E69" s="135" t="s">
        <v>106</v>
      </c>
      <c r="F69" s="146">
        <v>3120</v>
      </c>
      <c r="G69" s="137">
        <f t="shared" si="4"/>
        <v>124800</v>
      </c>
      <c r="I69" s="190"/>
      <c r="K69" s="83"/>
    </row>
    <row r="70" spans="1:11" ht="13.5" customHeight="1">
      <c r="A70" s="47"/>
      <c r="B70" s="169" t="s">
        <v>30</v>
      </c>
      <c r="C70" s="170"/>
      <c r="D70" s="170"/>
      <c r="E70" s="170"/>
      <c r="F70" s="171"/>
      <c r="G70" s="172">
        <f>SUM(G51:G69)</f>
        <v>2645736</v>
      </c>
      <c r="I70" s="83"/>
    </row>
    <row r="71" spans="1:11" ht="12" customHeight="1">
      <c r="A71" s="2"/>
      <c r="B71" s="103"/>
      <c r="C71" s="104"/>
      <c r="D71" s="104"/>
      <c r="E71" s="105"/>
      <c r="F71" s="106"/>
      <c r="G71" s="107"/>
    </row>
    <row r="72" spans="1:11" ht="12" customHeight="1">
      <c r="A72" s="5"/>
      <c r="B72" s="26" t="s">
        <v>31</v>
      </c>
      <c r="C72" s="27"/>
      <c r="D72" s="28"/>
      <c r="E72" s="28"/>
      <c r="F72" s="29"/>
      <c r="G72" s="95"/>
    </row>
    <row r="73" spans="1:11" ht="24" customHeight="1">
      <c r="A73" s="5"/>
      <c r="B73" s="102" t="s">
        <v>32</v>
      </c>
      <c r="C73" s="87" t="s">
        <v>28</v>
      </c>
      <c r="D73" s="87" t="s">
        <v>29</v>
      </c>
      <c r="E73" s="102" t="s">
        <v>16</v>
      </c>
      <c r="F73" s="87" t="s">
        <v>17</v>
      </c>
      <c r="G73" s="102" t="s">
        <v>18</v>
      </c>
    </row>
    <row r="74" spans="1:11" ht="16.5" customHeight="1">
      <c r="A74" s="47"/>
      <c r="B74" s="130" t="s">
        <v>97</v>
      </c>
      <c r="C74" s="182" t="s">
        <v>98</v>
      </c>
      <c r="D74" s="183">
        <v>1</v>
      </c>
      <c r="E74" s="183" t="s">
        <v>101</v>
      </c>
      <c r="F74" s="184">
        <v>250000</v>
      </c>
      <c r="G74" s="185">
        <v>300000</v>
      </c>
    </row>
    <row r="75" spans="1:11" ht="13.5" customHeight="1">
      <c r="A75" s="5"/>
      <c r="B75" s="173" t="s">
        <v>33</v>
      </c>
      <c r="C75" s="174"/>
      <c r="D75" s="174"/>
      <c r="E75" s="175"/>
      <c r="F75" s="176"/>
      <c r="G75" s="177">
        <f>G74</f>
        <v>300000</v>
      </c>
      <c r="I75" s="108"/>
    </row>
    <row r="76" spans="1:11" ht="12" customHeight="1">
      <c r="A76" s="2"/>
      <c r="B76" s="50"/>
      <c r="C76" s="50"/>
      <c r="D76" s="50"/>
      <c r="E76" s="50"/>
      <c r="F76" s="51"/>
      <c r="G76" s="97"/>
    </row>
    <row r="77" spans="1:11" ht="12" customHeight="1">
      <c r="A77" s="47"/>
      <c r="B77" s="52" t="s">
        <v>34</v>
      </c>
      <c r="C77" s="53"/>
      <c r="D77" s="53"/>
      <c r="E77" s="53"/>
      <c r="F77" s="53"/>
      <c r="G77" s="54">
        <f>G29+G34+G46+G70+G74</f>
        <v>8392536</v>
      </c>
    </row>
    <row r="78" spans="1:11" ht="12" customHeight="1">
      <c r="A78" s="47"/>
      <c r="B78" s="55" t="s">
        <v>35</v>
      </c>
      <c r="C78" s="41"/>
      <c r="D78" s="41"/>
      <c r="E78" s="41"/>
      <c r="F78" s="41"/>
      <c r="G78" s="56">
        <f>G77*0.05</f>
        <v>419626.80000000005</v>
      </c>
    </row>
    <row r="79" spans="1:11" ht="12" customHeight="1">
      <c r="A79" s="47"/>
      <c r="B79" s="57" t="s">
        <v>36</v>
      </c>
      <c r="C79" s="40"/>
      <c r="D79" s="40"/>
      <c r="E79" s="40"/>
      <c r="F79" s="40"/>
      <c r="G79" s="58">
        <f>G78+G77</f>
        <v>8812162.8000000007</v>
      </c>
    </row>
    <row r="80" spans="1:11" ht="12" customHeight="1">
      <c r="A80" s="47"/>
      <c r="B80" s="55" t="s">
        <v>37</v>
      </c>
      <c r="C80" s="41"/>
      <c r="D80" s="41"/>
      <c r="E80" s="41"/>
      <c r="F80" s="41"/>
      <c r="G80" s="56">
        <f>G12</f>
        <v>15410500</v>
      </c>
    </row>
    <row r="81" spans="1:7" ht="12" customHeight="1">
      <c r="A81" s="47"/>
      <c r="B81" s="59" t="s">
        <v>38</v>
      </c>
      <c r="C81" s="60"/>
      <c r="D81" s="60"/>
      <c r="E81" s="60"/>
      <c r="F81" s="60"/>
      <c r="G81" s="54">
        <f>G80-G79</f>
        <v>6598337.1999999993</v>
      </c>
    </row>
    <row r="82" spans="1:7" ht="12" customHeight="1">
      <c r="A82" s="47"/>
      <c r="B82" s="48" t="s">
        <v>39</v>
      </c>
      <c r="C82" s="49"/>
      <c r="D82" s="49"/>
      <c r="E82" s="49"/>
      <c r="F82" s="49"/>
      <c r="G82" s="98"/>
    </row>
    <row r="83" spans="1:7" ht="12.75" customHeight="1" thickBot="1">
      <c r="A83" s="47"/>
      <c r="B83" s="61"/>
      <c r="C83" s="49"/>
      <c r="D83" s="49"/>
      <c r="E83" s="49"/>
      <c r="F83" s="49"/>
      <c r="G83" s="98"/>
    </row>
    <row r="84" spans="1:7" ht="12" customHeight="1">
      <c r="A84" s="47"/>
      <c r="B84" s="72" t="s">
        <v>40</v>
      </c>
      <c r="C84" s="73"/>
      <c r="D84" s="73"/>
      <c r="E84" s="73"/>
      <c r="F84" s="74"/>
      <c r="G84" s="98"/>
    </row>
    <row r="85" spans="1:7" ht="12" customHeight="1">
      <c r="A85" s="47"/>
      <c r="B85" s="75" t="s">
        <v>41</v>
      </c>
      <c r="C85" s="46"/>
      <c r="D85" s="46"/>
      <c r="E85" s="46"/>
      <c r="F85" s="76"/>
      <c r="G85" s="98"/>
    </row>
    <row r="86" spans="1:7" ht="12" customHeight="1">
      <c r="A86" s="47"/>
      <c r="B86" s="75" t="s">
        <v>42</v>
      </c>
      <c r="C86" s="46"/>
      <c r="D86" s="46"/>
      <c r="E86" s="46"/>
      <c r="F86" s="76"/>
      <c r="G86" s="98"/>
    </row>
    <row r="87" spans="1:7" ht="12" customHeight="1">
      <c r="A87" s="47"/>
      <c r="B87" s="75" t="s">
        <v>43</v>
      </c>
      <c r="C87" s="46"/>
      <c r="D87" s="46"/>
      <c r="E87" s="46"/>
      <c r="F87" s="76"/>
      <c r="G87" s="98"/>
    </row>
    <row r="88" spans="1:7" ht="12" customHeight="1">
      <c r="A88" s="47"/>
      <c r="B88" s="75" t="s">
        <v>44</v>
      </c>
      <c r="C88" s="46"/>
      <c r="D88" s="46"/>
      <c r="E88" s="46"/>
      <c r="F88" s="76"/>
      <c r="G88" s="98"/>
    </row>
    <row r="89" spans="1:7" ht="12" customHeight="1">
      <c r="A89" s="47"/>
      <c r="B89" s="75" t="s">
        <v>45</v>
      </c>
      <c r="C89" s="46"/>
      <c r="D89" s="46"/>
      <c r="E89" s="46"/>
      <c r="F89" s="76"/>
      <c r="G89" s="98"/>
    </row>
    <row r="90" spans="1:7" ht="12.75" customHeight="1" thickBot="1">
      <c r="A90" s="47"/>
      <c r="B90" s="77" t="s">
        <v>46</v>
      </c>
      <c r="C90" s="78"/>
      <c r="D90" s="78"/>
      <c r="E90" s="78"/>
      <c r="F90" s="79"/>
      <c r="G90" s="98"/>
    </row>
    <row r="91" spans="1:7" ht="12.75" customHeight="1">
      <c r="A91" s="47"/>
      <c r="B91" s="70"/>
      <c r="C91" s="46"/>
      <c r="D91" s="46"/>
      <c r="E91" s="46"/>
      <c r="F91" s="46"/>
      <c r="G91" s="98"/>
    </row>
    <row r="92" spans="1:7" ht="15" customHeight="1" thickBot="1">
      <c r="A92" s="47"/>
      <c r="B92" s="203" t="s">
        <v>47</v>
      </c>
      <c r="C92" s="204"/>
      <c r="D92" s="69"/>
      <c r="E92" s="42"/>
      <c r="F92" s="42"/>
      <c r="G92" s="98"/>
    </row>
    <row r="93" spans="1:7" ht="12" customHeight="1">
      <c r="A93" s="47"/>
      <c r="B93" s="63" t="s">
        <v>32</v>
      </c>
      <c r="C93" s="114" t="s">
        <v>48</v>
      </c>
      <c r="D93" s="115" t="s">
        <v>49</v>
      </c>
      <c r="E93" s="42"/>
      <c r="F93" s="42"/>
      <c r="G93" s="98"/>
    </row>
    <row r="94" spans="1:7" ht="12" customHeight="1">
      <c r="A94" s="47"/>
      <c r="B94" s="64" t="s">
        <v>50</v>
      </c>
      <c r="C94" s="43">
        <f>G29</f>
        <v>3990000</v>
      </c>
      <c r="D94" s="65">
        <f>(C94/C100)</f>
        <v>0.45278328266926704</v>
      </c>
      <c r="E94" s="42"/>
      <c r="F94" s="42"/>
      <c r="G94" s="98"/>
    </row>
    <row r="95" spans="1:7" ht="12" customHeight="1">
      <c r="A95" s="47"/>
      <c r="B95" s="64" t="s">
        <v>51</v>
      </c>
      <c r="C95" s="43">
        <f>G34</f>
        <v>0</v>
      </c>
      <c r="D95" s="65">
        <v>0</v>
      </c>
      <c r="E95" s="42"/>
      <c r="F95" s="42"/>
      <c r="G95" s="98"/>
    </row>
    <row r="96" spans="1:7" ht="12" customHeight="1">
      <c r="A96" s="47"/>
      <c r="B96" s="64" t="s">
        <v>52</v>
      </c>
      <c r="C96" s="43">
        <f>G46</f>
        <v>1456800</v>
      </c>
      <c r="D96" s="65">
        <f>(C96/C100)</f>
        <v>0.16531696395804216</v>
      </c>
      <c r="E96" s="42"/>
      <c r="F96" s="42"/>
      <c r="G96" s="98"/>
    </row>
    <row r="97" spans="1:7" ht="12" customHeight="1">
      <c r="A97" s="47"/>
      <c r="B97" s="64" t="s">
        <v>27</v>
      </c>
      <c r="C97" s="43">
        <f>G70</f>
        <v>2645736</v>
      </c>
      <c r="D97" s="65">
        <f>(C97/C100)</f>
        <v>0.30023684991384858</v>
      </c>
      <c r="E97" s="42"/>
      <c r="F97" s="42"/>
      <c r="G97" s="98"/>
    </row>
    <row r="98" spans="1:7" ht="12" customHeight="1">
      <c r="A98" s="47"/>
      <c r="B98" s="64" t="s">
        <v>53</v>
      </c>
      <c r="C98" s="44">
        <f>G75</f>
        <v>300000</v>
      </c>
      <c r="D98" s="65">
        <f>(C98/C100)</f>
        <v>3.4043855839794517E-2</v>
      </c>
      <c r="E98" s="45"/>
      <c r="F98" s="45"/>
      <c r="G98" s="98"/>
    </row>
    <row r="99" spans="1:7" ht="12" customHeight="1">
      <c r="A99" s="47"/>
      <c r="B99" s="64" t="s">
        <v>54</v>
      </c>
      <c r="C99" s="44">
        <f>G78</f>
        <v>419626.80000000005</v>
      </c>
      <c r="D99" s="65">
        <f>(C99/C100)</f>
        <v>4.7619047619047623E-2</v>
      </c>
      <c r="E99" s="45"/>
      <c r="F99" s="45"/>
      <c r="G99" s="98"/>
    </row>
    <row r="100" spans="1:7" ht="12.75" customHeight="1" thickBot="1">
      <c r="A100" s="47"/>
      <c r="B100" s="66" t="s">
        <v>55</v>
      </c>
      <c r="C100" s="67">
        <f>SUM(C94:C99)</f>
        <v>8812162.8000000007</v>
      </c>
      <c r="D100" s="68">
        <f>SUM(D94:D99)</f>
        <v>1</v>
      </c>
      <c r="E100" s="45"/>
      <c r="F100" s="45"/>
      <c r="G100" s="98"/>
    </row>
    <row r="101" spans="1:7" ht="12" customHeight="1">
      <c r="A101" s="47"/>
      <c r="B101" s="61"/>
      <c r="C101" s="49"/>
      <c r="D101" s="49"/>
      <c r="E101" s="49"/>
      <c r="F101" s="49"/>
      <c r="G101" s="98"/>
    </row>
    <row r="102" spans="1:7" ht="12.75" customHeight="1" thickBot="1">
      <c r="A102" s="47"/>
      <c r="B102" s="62"/>
      <c r="C102" s="49"/>
      <c r="D102" s="49"/>
      <c r="E102" s="49"/>
      <c r="F102" s="49"/>
      <c r="G102" s="98"/>
    </row>
    <row r="103" spans="1:7" ht="12" customHeight="1" thickBot="1">
      <c r="A103" s="47"/>
      <c r="B103" s="200" t="s">
        <v>124</v>
      </c>
      <c r="C103" s="201"/>
      <c r="D103" s="201"/>
      <c r="E103" s="202"/>
      <c r="F103" s="45"/>
      <c r="G103" s="98"/>
    </row>
    <row r="104" spans="1:7" ht="12" customHeight="1">
      <c r="A104" s="47"/>
      <c r="B104" s="81" t="s">
        <v>125</v>
      </c>
      <c r="C104" s="109">
        <f>D104*0.8</f>
        <v>5600</v>
      </c>
      <c r="D104" s="109">
        <f>G9</f>
        <v>7000</v>
      </c>
      <c r="E104" s="109">
        <f>D104*1.2</f>
        <v>8400</v>
      </c>
      <c r="F104" s="80"/>
      <c r="G104" s="99"/>
    </row>
    <row r="105" spans="1:7" ht="12.75" customHeight="1" thickBot="1">
      <c r="A105" s="47"/>
      <c r="B105" s="66" t="s">
        <v>126</v>
      </c>
      <c r="C105" s="67">
        <f>(G79/C104)</f>
        <v>1573.6005000000002</v>
      </c>
      <c r="D105" s="67">
        <f>(G79/D104)</f>
        <v>1258.8804</v>
      </c>
      <c r="E105" s="82">
        <f>(G79/E104)</f>
        <v>1049.067</v>
      </c>
      <c r="F105" s="80"/>
      <c r="G105" s="99"/>
    </row>
    <row r="106" spans="1:7" ht="15.6" customHeight="1">
      <c r="A106" s="47"/>
      <c r="B106" s="71" t="s">
        <v>56</v>
      </c>
      <c r="C106" s="46"/>
      <c r="D106" s="46"/>
      <c r="E106" s="46"/>
      <c r="F106" s="46"/>
      <c r="G106" s="100"/>
    </row>
  </sheetData>
  <mergeCells count="9">
    <mergeCell ref="E9:F9"/>
    <mergeCell ref="E14:F14"/>
    <mergeCell ref="E15:F15"/>
    <mergeCell ref="B17:G17"/>
    <mergeCell ref="B103:E103"/>
    <mergeCell ref="B92:C92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CEREZO</vt:lpstr>
      <vt:lpstr>CEREZO!Área_de_impresión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2022-06-16T21:48:35Z</cp:lastPrinted>
  <dcterms:created xsi:type="dcterms:W3CDTF">2020-11-27T12:49:26Z</dcterms:created>
  <dcterms:modified xsi:type="dcterms:W3CDTF">2022-06-16T21:48:37Z</dcterms:modified>
</cp:coreProperties>
</file>