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2000"/>
  </bookViews>
  <sheets>
    <sheet name="MAIZ CHOCLO" sheetId="1" r:id="rId1"/>
  </sheets>
  <definedNames>
    <definedName name="_xlnm.Print_Area" localSheetId="0">'MAIZ CHOCLO'!$A$1:$G$103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33" i="1"/>
  <c r="G32" i="1"/>
  <c r="G31" i="1"/>
  <c r="G26" i="1"/>
  <c r="G24" i="1"/>
  <c r="G25" i="1"/>
  <c r="G12" i="1"/>
  <c r="G62" i="1"/>
  <c r="G61" i="1"/>
  <c r="G63" i="1"/>
  <c r="G34" i="1" l="1"/>
  <c r="G55" i="1"/>
  <c r="C93" i="1" l="1"/>
  <c r="G68" i="1" l="1"/>
  <c r="G69" i="1" s="1"/>
  <c r="C96" i="1" s="1"/>
  <c r="G60" i="1"/>
  <c r="G58" i="1"/>
  <c r="G57" i="1"/>
  <c r="G54" i="1"/>
  <c r="G53" i="1"/>
  <c r="G51" i="1"/>
  <c r="G45" i="1"/>
  <c r="G44" i="1"/>
  <c r="G43" i="1"/>
  <c r="G42" i="1"/>
  <c r="G41" i="1"/>
  <c r="G40" i="1"/>
  <c r="G39" i="1"/>
  <c r="G38" i="1"/>
  <c r="G21" i="1"/>
  <c r="G74" i="1"/>
  <c r="G27" i="1" l="1"/>
  <c r="G64" i="1"/>
  <c r="C95" i="1" s="1"/>
  <c r="G46" i="1"/>
  <c r="C94" i="1" s="1"/>
  <c r="C92" i="1" l="1"/>
  <c r="G71" i="1"/>
  <c r="G72" i="1" s="1"/>
  <c r="G73" i="1" s="1"/>
  <c r="C102" i="1" l="1"/>
  <c r="E102" i="1"/>
  <c r="D102" i="1"/>
  <c r="C97" i="1"/>
  <c r="G75" i="1" l="1"/>
  <c r="C98" i="1"/>
  <c r="D93" i="1" s="1"/>
  <c r="D95" i="1" l="1"/>
  <c r="D96" i="1"/>
  <c r="D92" i="1"/>
  <c r="D94" i="1"/>
  <c r="D97" i="1"/>
  <c r="D98" i="1" l="1"/>
</calcChain>
</file>

<file path=xl/sharedStrings.xml><?xml version="1.0" encoding="utf-8"?>
<sst xmlns="http://schemas.openxmlformats.org/spreadsheetml/2006/main" count="183" uniqueCount="131">
  <si>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</si>
  <si>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</si>
  <si>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</si>
  <si>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</si>
  <si>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</si>
  <si>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</si>
  <si>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</si>
  <si>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</si>
  <si>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</si>
  <si>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</si>
  <si>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</si>
  <si>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</si>
  <si>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</si>
  <si>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</si>
  <si>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</si>
  <si>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</si>
  <si>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</si>
  <si>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</si>
  <si>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</si>
  <si>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</si>
  <si>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</si>
  <si>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</si>
  <si>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</si>
  <si>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</si>
  <si>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</si>
  <si>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</si>
  <si>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</si>
  <si>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</si>
  <si>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</si>
  <si>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</si>
  <si>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Rastraje(Incorp.Herbicida/Insecticida</t>
  </si>
  <si>
    <t>Aplicación Herb.Post Emergencia</t>
  </si>
  <si>
    <t>Octubre-Noviembre</t>
  </si>
  <si>
    <t>Trazado Acequias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</si>
  <si>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</si>
  <si>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</si>
  <si>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</si>
  <si>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</si>
  <si>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</si>
  <si>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</si>
  <si>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</si>
  <si>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</si>
  <si>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</si>
  <si>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</si>
  <si>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</si>
  <si>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</si>
  <si>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</si>
  <si>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</si>
  <si>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</si>
  <si>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</si>
  <si>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</si>
  <si>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</si>
  <si>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</si>
  <si>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</si>
  <si>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</si>
  <si>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</si>
  <si>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</si>
  <si>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</si>
  <si>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</si>
  <si>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</si>
  <si>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</si>
  <si>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</si>
  <si>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</si>
  <si>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</si>
  <si>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</si>
  <si>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</si>
  <si>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</si>
  <si>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</si>
  <si>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</si>
  <si>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</si>
  <si>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</si>
  <si>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</si>
  <si>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</si>
  <si>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</si>
  <si>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</si>
  <si>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</si>
  <si>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Aplicación  Herbicida/insecticida</t>
  </si>
  <si>
    <t xml:space="preserve">Traslados </t>
  </si>
  <si>
    <t>MAIZ CHOCLO</t>
  </si>
  <si>
    <t>Doñihue</t>
  </si>
  <si>
    <t>PRECIO ESPERADO ($)</t>
  </si>
  <si>
    <t>Septiembre</t>
  </si>
  <si>
    <t>septiembre-Enero</t>
  </si>
  <si>
    <t xml:space="preserve">Primagram Gold </t>
  </si>
  <si>
    <t>Soberan</t>
  </si>
  <si>
    <t>RENDIMIENTO (unidad/Há.)</t>
  </si>
  <si>
    <t>GASTOS EXTRAS (FLETE)</t>
  </si>
  <si>
    <t>Diciembre- Febrero</t>
  </si>
  <si>
    <t xml:space="preserve">Cantidad </t>
  </si>
  <si>
    <t>PAMELA</t>
  </si>
  <si>
    <t>Cosecha</t>
  </si>
  <si>
    <t>Mercado hortofrutícola</t>
  </si>
  <si>
    <t>Rastraje</t>
  </si>
  <si>
    <t>Riegos</t>
  </si>
  <si>
    <t>agosto-septiembre</t>
  </si>
  <si>
    <t>deshijuelado</t>
  </si>
  <si>
    <t>Keep</t>
  </si>
  <si>
    <t>LT</t>
  </si>
  <si>
    <t>Biotron plus</t>
  </si>
  <si>
    <t>engeo</t>
  </si>
  <si>
    <t>dic-febrero</t>
  </si>
  <si>
    <t>vertimec</t>
  </si>
  <si>
    <t>Melgadura</t>
  </si>
  <si>
    <t>Aporca</t>
  </si>
  <si>
    <t>Limpia con cultivadora</t>
  </si>
  <si>
    <t>Siembra y fertilizacion</t>
  </si>
  <si>
    <t>Aplicación de Fertilizantes</t>
  </si>
  <si>
    <t>p</t>
  </si>
  <si>
    <t>Septiembre-octubre</t>
  </si>
  <si>
    <t xml:space="preserve">Septiembre </t>
  </si>
  <si>
    <t>Octubre</t>
  </si>
  <si>
    <t>Agosto</t>
  </si>
  <si>
    <t xml:space="preserve">Agosto </t>
  </si>
  <si>
    <t xml:space="preserve">Siembra </t>
  </si>
  <si>
    <t xml:space="preserve">Octubre-  </t>
  </si>
  <si>
    <t xml:space="preserve">Octubre </t>
  </si>
  <si>
    <t>Sequia - Heladas - Robos</t>
  </si>
  <si>
    <t>Enero</t>
  </si>
  <si>
    <t>3. Precio esperado por ventas corresponde a precio ponderado en feria mayorista Baquedano Rancagua; y Lo valledor, Sanitago, en mes de Enero 2021.</t>
  </si>
  <si>
    <t>Rendimiento (unidades/Ha)</t>
  </si>
  <si>
    <t>ESCENARIOS COSTO UNITARIO  ($/unidad)</t>
  </si>
  <si>
    <t xml:space="preserve">Costo unitario ($/unidad) </t>
  </si>
  <si>
    <t xml:space="preserve">Octubre  </t>
  </si>
  <si>
    <t>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</si>
  <si>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</si>
  <si>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</si>
  <si>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7. Precio ponderado $156 (Odepa, 2022).-</t>
  </si>
  <si>
    <t xml:space="preserve"> desde 15 de Enero</t>
  </si>
  <si>
    <t xml:space="preserve">15 enero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</si>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</sst>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98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3" fontId="1" fillId="2" borderId="17" xfId="0" applyNumberFormat="1" applyFont="1" applyFill="1" applyBorder="1" applyAlignment="1"/>
    <xf numFmtId="49" fontId="3" fillId="2" borderId="17" xfId="0" applyNumberFormat="1" applyFont="1" applyFill="1" applyBorder="1" applyAlignment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7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/>
    <xf numFmtId="14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vertical="center"/>
    </xf>
    <xf numFmtId="49" fontId="6" fillId="5" borderId="7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/>
    <xf numFmtId="49" fontId="1" fillId="2" borderId="8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9" borderId="26" xfId="0" applyFont="1" applyFill="1" applyBorder="1" applyAlignment="1">
      <alignment horizontal="center"/>
    </xf>
    <xf numFmtId="0" fontId="1" fillId="7" borderId="8" xfId="0" applyFont="1" applyFill="1" applyBorder="1" applyAlignment="1"/>
    <xf numFmtId="49" fontId="3" fillId="8" borderId="10" xfId="0" applyNumberFormat="1" applyFont="1" applyFill="1" applyBorder="1" applyAlignment="1">
      <alignment horizontal="center" vertical="center"/>
    </xf>
    <xf numFmtId="49" fontId="3" fillId="8" borderId="9" xfId="0" applyNumberFormat="1" applyFont="1" applyFill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9" fontId="1" fillId="2" borderId="13" xfId="0" applyNumberFormat="1" applyFont="1" applyFill="1" applyBorder="1" applyAlignment="1">
      <alignment horizontal="right"/>
    </xf>
    <xf numFmtId="165" fontId="3" fillId="2" borderId="5" xfId="0" applyNumberFormat="1" applyFont="1" applyFill="1" applyBorder="1" applyAlignment="1">
      <alignment horizontal="right" vertical="center"/>
    </xf>
    <xf numFmtId="0" fontId="6" fillId="7" borderId="8" xfId="0" applyFont="1" applyFill="1" applyBorder="1" applyAlignment="1">
      <alignment vertical="center"/>
    </xf>
    <xf numFmtId="49" fontId="3" fillId="8" borderId="14" xfId="0" applyNumberFormat="1" applyFont="1" applyFill="1" applyBorder="1" applyAlignment="1">
      <alignment horizontal="left" vertical="center"/>
    </xf>
    <xf numFmtId="165" fontId="3" fillId="8" borderId="15" xfId="0" applyNumberFormat="1" applyFont="1" applyFill="1" applyBorder="1" applyAlignment="1">
      <alignment horizontal="right" vertical="center"/>
    </xf>
    <xf numFmtId="9" fontId="3" fillId="8" borderId="16" xfId="0" applyNumberFormat="1" applyFont="1" applyFill="1" applyBorder="1" applyAlignment="1">
      <alignment horizontal="right" vertical="center"/>
    </xf>
    <xf numFmtId="49" fontId="3" fillId="10" borderId="30" xfId="0" applyNumberFormat="1" applyFont="1" applyFill="1" applyBorder="1" applyAlignment="1">
      <alignment vertical="center"/>
    </xf>
    <xf numFmtId="49" fontId="3" fillId="10" borderId="14" xfId="0" applyNumberFormat="1" applyFont="1" applyFill="1" applyBorder="1" applyAlignment="1">
      <alignment vertical="center"/>
    </xf>
    <xf numFmtId="165" fontId="3" fillId="10" borderId="15" xfId="0" applyNumberFormat="1" applyFont="1" applyFill="1" applyBorder="1" applyAlignment="1">
      <alignment vertical="center"/>
    </xf>
    <xf numFmtId="41" fontId="3" fillId="10" borderId="31" xfId="2" applyFont="1" applyFill="1" applyBorder="1" applyAlignment="1">
      <alignment vertical="center"/>
    </xf>
    <xf numFmtId="41" fontId="3" fillId="10" borderId="32" xfId="2" applyFont="1" applyFill="1" applyBorder="1" applyAlignment="1">
      <alignment vertical="center"/>
    </xf>
    <xf numFmtId="41" fontId="3" fillId="2" borderId="5" xfId="2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/>
    </xf>
    <xf numFmtId="164" fontId="12" fillId="5" borderId="17" xfId="0" applyNumberFormat="1" applyFont="1" applyFill="1" applyBorder="1" applyAlignment="1">
      <alignment vertical="center"/>
    </xf>
    <xf numFmtId="164" fontId="12" fillId="3" borderId="17" xfId="0" applyNumberFormat="1" applyFont="1" applyFill="1" applyBorder="1" applyAlignment="1">
      <alignment vertical="center"/>
    </xf>
    <xf numFmtId="164" fontId="12" fillId="6" borderId="17" xfId="0" applyNumberFormat="1" applyFont="1" applyFill="1" applyBorder="1" applyAlignment="1">
      <alignment vertical="center"/>
    </xf>
    <xf numFmtId="49" fontId="10" fillId="9" borderId="27" xfId="0" applyNumberFormat="1" applyFont="1" applyFill="1" applyBorder="1" applyAlignment="1">
      <alignment horizontal="center" vertical="center"/>
    </xf>
    <xf numFmtId="49" fontId="10" fillId="9" borderId="28" xfId="0" applyNumberFormat="1" applyFont="1" applyFill="1" applyBorder="1" applyAlignment="1">
      <alignment horizontal="center" vertical="center"/>
    </xf>
    <xf numFmtId="49" fontId="10" fillId="9" borderId="29" xfId="0" applyNumberFormat="1" applyFont="1" applyFill="1" applyBorder="1" applyAlignment="1">
      <alignment horizontal="center" vertical="center"/>
    </xf>
    <xf numFmtId="49" fontId="9" fillId="9" borderId="24" xfId="0" applyNumberFormat="1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6" fillId="3" borderId="21" xfId="0" applyNumberFormat="1" applyFont="1" applyFill="1" applyBorder="1" applyAlignment="1">
      <alignment horizontal="left" vertical="center"/>
    </xf>
    <xf numFmtId="49" fontId="6" fillId="3" borderId="22" xfId="0" applyNumberFormat="1" applyFont="1" applyFill="1" applyBorder="1" applyAlignment="1">
      <alignment horizontal="left" vertical="center"/>
    </xf>
    <xf numFmtId="49" fontId="6" fillId="3" borderId="23" xfId="0" applyNumberFormat="1" applyFont="1" applyFill="1" applyBorder="1" applyAlignment="1">
      <alignment horizontal="left" vertical="center"/>
    </xf>
    <xf numFmtId="49" fontId="6" fillId="5" borderId="21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6" fillId="5" borderId="23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6</xdr:col>
      <xdr:colOff>1048981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6354406" cy="1337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102"/>
  <sheetViews>
    <sheetView showGridLines="0" tabSelected="1" zoomScale="110" zoomScaleNormal="110" workbookViewId="0">
      <selection activeCell="C15" sqref="C15"/>
    </sheetView>
  </sheetViews>
  <sheetFormatPr baseColWidth="10" defaultColWidth="10.85546875" defaultRowHeight="11.25" customHeight="1" x14ac:dyDescent="0.25"/>
  <cols>
    <col min="1" max="1" width="5.85546875" style="35" customWidth="1"/>
    <col min="2" max="2" width="22.140625" style="34" customWidth="1"/>
    <col min="3" max="3" width="19.42578125" style="34" customWidth="1"/>
    <col min="4" max="4" width="9.42578125" style="34" customWidth="1"/>
    <col min="5" max="5" width="17.5703125" style="34" customWidth="1"/>
    <col min="6" max="6" width="11" style="34" customWidth="1"/>
    <col min="7" max="7" width="16" style="34" customWidth="1"/>
    <col min="8" max="255" width="10.85546875" style="34" customWidth="1"/>
    <col min="256" max="16384" width="10.85546875" style="35"/>
  </cols>
  <sheetData>
    <row r="1" spans="2:7" ht="15" customHeight="1" x14ac:dyDescent="0.25">
      <c r="B1" s="36"/>
      <c r="C1" s="36"/>
      <c r="D1" s="36"/>
      <c r="E1" s="36"/>
      <c r="F1" s="36"/>
      <c r="G1" s="36"/>
    </row>
    <row r="2" spans="2:7" ht="15" customHeight="1" x14ac:dyDescent="0.25">
      <c r="B2" s="36"/>
      <c r="C2" s="36"/>
      <c r="D2" s="36"/>
      <c r="E2" s="36"/>
      <c r="F2" s="36"/>
      <c r="G2" s="36"/>
    </row>
    <row r="3" spans="2:7" ht="15" customHeight="1" x14ac:dyDescent="0.25">
      <c r="B3" s="36"/>
      <c r="C3" s="36"/>
      <c r="D3" s="36"/>
      <c r="E3" s="36"/>
      <c r="F3" s="36"/>
      <c r="G3" s="36"/>
    </row>
    <row r="4" spans="2:7" ht="15" customHeight="1" x14ac:dyDescent="0.25">
      <c r="B4" s="36"/>
      <c r="C4" s="36"/>
      <c r="D4" s="36"/>
      <c r="E4" s="36"/>
      <c r="F4" s="36"/>
      <c r="G4" s="36"/>
    </row>
    <row r="5" spans="2:7" ht="15" customHeight="1" x14ac:dyDescent="0.25">
      <c r="B5" s="36"/>
      <c r="C5" s="36"/>
      <c r="D5" s="36"/>
      <c r="E5" s="36"/>
      <c r="F5" s="36"/>
      <c r="G5" s="36"/>
    </row>
    <row r="6" spans="2:7" ht="15" customHeight="1" x14ac:dyDescent="0.25">
      <c r="B6" s="36"/>
      <c r="C6" s="36"/>
      <c r="D6" s="36"/>
      <c r="E6" s="36"/>
      <c r="F6" s="36"/>
      <c r="G6" s="36"/>
    </row>
    <row r="7" spans="2:7" ht="15" customHeight="1" x14ac:dyDescent="0.25">
      <c r="B7" s="36"/>
      <c r="C7" s="36"/>
      <c r="D7" s="36"/>
      <c r="E7" s="36"/>
      <c r="F7" s="36"/>
      <c r="G7" s="36"/>
    </row>
    <row r="8" spans="2:7" ht="15" customHeight="1" x14ac:dyDescent="0.25">
      <c r="B8" s="37"/>
      <c r="C8" s="38"/>
      <c r="D8" s="36"/>
      <c r="E8" s="38"/>
      <c r="F8" s="38"/>
      <c r="G8" s="38"/>
    </row>
    <row r="9" spans="2:7" ht="12" customHeight="1" x14ac:dyDescent="0.25">
      <c r="B9" s="39" t="s">
        <v>0</v>
      </c>
      <c r="C9" s="3" t="s">
        <v>78</v>
      </c>
      <c r="D9" s="40"/>
      <c r="E9" s="94" t="s">
        <v>85</v>
      </c>
      <c r="F9" s="95"/>
      <c r="G9" s="41">
        <v>30000</v>
      </c>
    </row>
    <row r="10" spans="2:7" ht="12.75" x14ac:dyDescent="0.25">
      <c r="B10" s="1" t="s">
        <v>1</v>
      </c>
      <c r="C10" s="2" t="s">
        <v>89</v>
      </c>
      <c r="D10" s="40"/>
      <c r="E10" s="86" t="s">
        <v>2</v>
      </c>
      <c r="F10" s="87"/>
      <c r="G10" s="3" t="s">
        <v>127</v>
      </c>
    </row>
    <row r="11" spans="2:7" ht="12.75" x14ac:dyDescent="0.25">
      <c r="B11" s="1" t="s">
        <v>3</v>
      </c>
      <c r="C11" s="77" t="s">
        <v>4</v>
      </c>
      <c r="D11" s="40"/>
      <c r="E11" s="86" t="s">
        <v>80</v>
      </c>
      <c r="F11" s="87"/>
      <c r="G11" s="27">
        <v>156</v>
      </c>
    </row>
    <row r="12" spans="2:7" ht="12.75" x14ac:dyDescent="0.25">
      <c r="B12" s="1" t="s">
        <v>5</v>
      </c>
      <c r="C12" s="2" t="s">
        <v>6</v>
      </c>
      <c r="D12" s="40"/>
      <c r="E12" s="86" t="s">
        <v>7</v>
      </c>
      <c r="F12" s="87"/>
      <c r="G12" s="3">
        <f>+G9*G11</f>
        <v>4680000</v>
      </c>
    </row>
    <row r="13" spans="2:7" ht="12.75" x14ac:dyDescent="0.25">
      <c r="B13" s="1" t="s">
        <v>8</v>
      </c>
      <c r="C13" s="2" t="s">
        <v>79</v>
      </c>
      <c r="D13" s="40"/>
      <c r="E13" s="86" t="s">
        <v>9</v>
      </c>
      <c r="F13" s="87"/>
      <c r="G13" s="3" t="s">
        <v>91</v>
      </c>
    </row>
    <row r="14" spans="2:7" ht="12.75" x14ac:dyDescent="0.25">
      <c r="B14" s="1" t="s">
        <v>10</v>
      </c>
      <c r="C14" s="2" t="s">
        <v>130</v>
      </c>
      <c r="D14" s="40"/>
      <c r="E14" s="86" t="s">
        <v>11</v>
      </c>
      <c r="F14" s="87"/>
      <c r="G14" s="3" t="s">
        <v>128</v>
      </c>
    </row>
    <row r="15" spans="2:7" ht="12.75" x14ac:dyDescent="0.25">
      <c r="B15" s="1" t="s">
        <v>12</v>
      </c>
      <c r="C15" s="42" t="s">
        <v>129</v>
      </c>
      <c r="D15" s="40"/>
      <c r="E15" s="86" t="s">
        <v>13</v>
      </c>
      <c r="F15" s="87"/>
      <c r="G15" s="3" t="s">
        <v>116</v>
      </c>
    </row>
    <row r="16" spans="2:7" ht="12.75" customHeight="1" x14ac:dyDescent="0.25">
      <c r="B16" s="43"/>
      <c r="C16" s="44"/>
      <c r="D16" s="44"/>
      <c r="E16" s="44"/>
      <c r="F16" s="44"/>
      <c r="G16" s="45"/>
    </row>
    <row r="17" spans="2:7" ht="12" customHeight="1" x14ac:dyDescent="0.25">
      <c r="B17" s="96" t="s">
        <v>14</v>
      </c>
      <c r="C17" s="97"/>
      <c r="D17" s="97"/>
      <c r="E17" s="97"/>
      <c r="F17" s="97"/>
      <c r="G17" s="97"/>
    </row>
    <row r="18" spans="2:7" ht="12.75" customHeight="1" x14ac:dyDescent="0.25">
      <c r="B18" s="43"/>
    </row>
    <row r="19" spans="2:7" ht="12" customHeight="1" x14ac:dyDescent="0.25">
      <c r="B19" s="46" t="s">
        <v>15</v>
      </c>
    </row>
    <row r="20" spans="2:7" ht="24" customHeight="1" x14ac:dyDescent="0.25">
      <c r="B20" s="47" t="s">
        <v>16</v>
      </c>
      <c r="C20" s="47" t="s">
        <v>17</v>
      </c>
      <c r="D20" s="47" t="s">
        <v>18</v>
      </c>
      <c r="E20" s="47" t="s">
        <v>19</v>
      </c>
      <c r="F20" s="47" t="s">
        <v>20</v>
      </c>
      <c r="G20" s="47" t="s">
        <v>21</v>
      </c>
    </row>
    <row r="21" spans="2:7" ht="12.75" customHeight="1" x14ac:dyDescent="0.25">
      <c r="B21" s="33" t="s">
        <v>22</v>
      </c>
      <c r="C21" s="5" t="s">
        <v>23</v>
      </c>
      <c r="D21" s="28">
        <v>1</v>
      </c>
      <c r="E21" s="5" t="s">
        <v>111</v>
      </c>
      <c r="F21" s="4">
        <v>25000</v>
      </c>
      <c r="G21" s="4">
        <f>(D21*F21)</f>
        <v>25000</v>
      </c>
    </row>
    <row r="22" spans="2:7" ht="12.75" customHeight="1" x14ac:dyDescent="0.25">
      <c r="B22" s="33" t="s">
        <v>105</v>
      </c>
      <c r="C22" s="5" t="s">
        <v>23</v>
      </c>
      <c r="D22" s="28">
        <v>4</v>
      </c>
      <c r="E22" s="5" t="s">
        <v>81</v>
      </c>
      <c r="F22" s="4">
        <v>25000</v>
      </c>
      <c r="G22" s="4">
        <f>(D22*F22)</f>
        <v>100000</v>
      </c>
    </row>
    <row r="23" spans="2:7" ht="12.75" customHeight="1" x14ac:dyDescent="0.25">
      <c r="B23" s="33" t="s">
        <v>106</v>
      </c>
      <c r="C23" s="5" t="s">
        <v>23</v>
      </c>
      <c r="D23" s="28">
        <v>3</v>
      </c>
      <c r="E23" s="5" t="s">
        <v>108</v>
      </c>
      <c r="F23" s="4">
        <v>25000</v>
      </c>
      <c r="G23" s="4">
        <f t="shared" ref="G23" si="0">(D23*F23)</f>
        <v>75000</v>
      </c>
    </row>
    <row r="24" spans="2:7" ht="12.75" customHeight="1" x14ac:dyDescent="0.25">
      <c r="B24" s="33" t="s">
        <v>93</v>
      </c>
      <c r="C24" s="5" t="s">
        <v>23</v>
      </c>
      <c r="D24" s="28">
        <v>10</v>
      </c>
      <c r="E24" s="5" t="s">
        <v>82</v>
      </c>
      <c r="F24" s="4">
        <v>25000</v>
      </c>
      <c r="G24" s="4">
        <f t="shared" ref="G24:G25" si="1">(D24*F24)</f>
        <v>250000</v>
      </c>
    </row>
    <row r="25" spans="2:7" ht="12.75" customHeight="1" x14ac:dyDescent="0.25">
      <c r="B25" s="33" t="s">
        <v>90</v>
      </c>
      <c r="C25" s="5" t="s">
        <v>23</v>
      </c>
      <c r="D25" s="28">
        <v>28</v>
      </c>
      <c r="E25" s="5" t="s">
        <v>117</v>
      </c>
      <c r="F25" s="4">
        <v>25000</v>
      </c>
      <c r="G25" s="4">
        <f t="shared" si="1"/>
        <v>700000</v>
      </c>
    </row>
    <row r="26" spans="2:7" ht="12.75" customHeight="1" x14ac:dyDescent="0.25">
      <c r="B26" s="33" t="s">
        <v>95</v>
      </c>
      <c r="C26" s="5" t="s">
        <v>23</v>
      </c>
      <c r="D26" s="28">
        <v>3</v>
      </c>
      <c r="E26" s="5" t="s">
        <v>110</v>
      </c>
      <c r="F26" s="4">
        <v>25000</v>
      </c>
      <c r="G26" s="4">
        <f>(D26*F26)</f>
        <v>75000</v>
      </c>
    </row>
    <row r="27" spans="2:7" ht="12.75" customHeight="1" x14ac:dyDescent="0.25">
      <c r="B27" s="6" t="s">
        <v>24</v>
      </c>
      <c r="C27" s="7"/>
      <c r="D27" s="7"/>
      <c r="E27" s="7"/>
      <c r="F27" s="8"/>
      <c r="G27" s="9">
        <f>SUM(G21:G26)</f>
        <v>1225000</v>
      </c>
    </row>
    <row r="28" spans="2:7" ht="12.75" customHeight="1" x14ac:dyDescent="0.25">
      <c r="B28" s="43"/>
      <c r="C28" s="44"/>
      <c r="D28" s="44"/>
      <c r="E28" s="44"/>
      <c r="F28" s="44"/>
      <c r="G28" s="45"/>
    </row>
    <row r="29" spans="2:7" ht="12" customHeight="1" x14ac:dyDescent="0.25">
      <c r="B29" s="48" t="s">
        <v>25</v>
      </c>
      <c r="C29" s="49"/>
      <c r="D29" s="50"/>
      <c r="E29" s="50"/>
      <c r="F29" s="51"/>
      <c r="G29" s="51"/>
    </row>
    <row r="30" spans="2:7" ht="24" customHeight="1" x14ac:dyDescent="0.25">
      <c r="B30" s="52" t="s">
        <v>16</v>
      </c>
      <c r="C30" s="53" t="s">
        <v>17</v>
      </c>
      <c r="D30" s="53" t="s">
        <v>18</v>
      </c>
      <c r="E30" s="52" t="s">
        <v>19</v>
      </c>
      <c r="F30" s="53" t="s">
        <v>20</v>
      </c>
      <c r="G30" s="52" t="s">
        <v>21</v>
      </c>
    </row>
    <row r="31" spans="2:7" ht="12" customHeight="1" x14ac:dyDescent="0.25">
      <c r="B31" s="24" t="s">
        <v>102</v>
      </c>
      <c r="C31" s="25" t="s">
        <v>75</v>
      </c>
      <c r="D31" s="25">
        <v>1</v>
      </c>
      <c r="E31" s="25" t="s">
        <v>81</v>
      </c>
      <c r="F31" s="26">
        <v>45000</v>
      </c>
      <c r="G31" s="26">
        <f>(D31*F31)</f>
        <v>45000</v>
      </c>
    </row>
    <row r="32" spans="2:7" ht="12" customHeight="1" x14ac:dyDescent="0.25">
      <c r="B32" s="24" t="s">
        <v>103</v>
      </c>
      <c r="C32" s="25" t="s">
        <v>75</v>
      </c>
      <c r="D32" s="25">
        <v>2</v>
      </c>
      <c r="E32" s="5" t="s">
        <v>110</v>
      </c>
      <c r="F32" s="26">
        <v>45000</v>
      </c>
      <c r="G32" s="26">
        <f>(D32*F32)</f>
        <v>90000</v>
      </c>
    </row>
    <row r="33" spans="2:7" ht="12" customHeight="1" x14ac:dyDescent="0.25">
      <c r="B33" s="24" t="s">
        <v>104</v>
      </c>
      <c r="C33" s="25" t="s">
        <v>75</v>
      </c>
      <c r="D33" s="25">
        <v>2</v>
      </c>
      <c r="E33" s="25" t="s">
        <v>81</v>
      </c>
      <c r="F33" s="26">
        <v>45000</v>
      </c>
      <c r="G33" s="26">
        <f>(D33*F33)</f>
        <v>90000</v>
      </c>
    </row>
    <row r="34" spans="2:7" ht="12" customHeight="1" x14ac:dyDescent="0.25">
      <c r="B34" s="13" t="s">
        <v>26</v>
      </c>
      <c r="C34" s="14"/>
      <c r="D34" s="14"/>
      <c r="E34" s="14"/>
      <c r="F34" s="15"/>
      <c r="G34" s="9">
        <f>SUM(G31:G33)</f>
        <v>225000</v>
      </c>
    </row>
    <row r="35" spans="2:7" ht="12.75" customHeight="1" x14ac:dyDescent="0.25">
      <c r="B35" s="43"/>
      <c r="C35" s="44"/>
      <c r="D35" s="44"/>
      <c r="E35" s="44"/>
      <c r="F35" s="44"/>
      <c r="G35" s="45"/>
    </row>
    <row r="36" spans="2:7" ht="12" customHeight="1" x14ac:dyDescent="0.25">
      <c r="B36" s="48" t="s">
        <v>27</v>
      </c>
      <c r="C36" s="49"/>
      <c r="D36" s="50"/>
      <c r="E36" s="50"/>
      <c r="F36" s="51"/>
      <c r="G36" s="51"/>
    </row>
    <row r="37" spans="2:7" ht="24" customHeight="1" x14ac:dyDescent="0.25">
      <c r="B37" s="52" t="s">
        <v>16</v>
      </c>
      <c r="C37" s="52" t="s">
        <v>17</v>
      </c>
      <c r="D37" s="52" t="s">
        <v>18</v>
      </c>
      <c r="E37" s="52" t="s">
        <v>19</v>
      </c>
      <c r="F37" s="53" t="s">
        <v>20</v>
      </c>
      <c r="G37" s="52" t="s">
        <v>21</v>
      </c>
    </row>
    <row r="38" spans="2:7" ht="12.75" customHeight="1" x14ac:dyDescent="0.25">
      <c r="B38" s="10" t="s">
        <v>92</v>
      </c>
      <c r="C38" s="11" t="s">
        <v>28</v>
      </c>
      <c r="D38" s="29">
        <v>2</v>
      </c>
      <c r="E38" s="20" t="s">
        <v>94</v>
      </c>
      <c r="F38" s="12">
        <v>35000</v>
      </c>
      <c r="G38" s="12">
        <f t="shared" ref="G38:G45" si="2">(D38*F38)</f>
        <v>70000</v>
      </c>
    </row>
    <row r="39" spans="2:7" ht="12.75" customHeight="1" x14ac:dyDescent="0.25">
      <c r="B39" s="10" t="s">
        <v>29</v>
      </c>
      <c r="C39" s="11" t="s">
        <v>28</v>
      </c>
      <c r="D39" s="29">
        <v>1</v>
      </c>
      <c r="E39" s="20" t="s">
        <v>112</v>
      </c>
      <c r="F39" s="12">
        <v>90000</v>
      </c>
      <c r="G39" s="12">
        <f t="shared" si="2"/>
        <v>90000</v>
      </c>
    </row>
    <row r="40" spans="2:7" ht="12.75" customHeight="1" x14ac:dyDescent="0.25">
      <c r="B40" s="10" t="s">
        <v>30</v>
      </c>
      <c r="C40" s="11" t="s">
        <v>28</v>
      </c>
      <c r="D40" s="29">
        <v>1</v>
      </c>
      <c r="E40" s="20" t="s">
        <v>112</v>
      </c>
      <c r="F40" s="12">
        <v>35000</v>
      </c>
      <c r="G40" s="12">
        <f t="shared" si="2"/>
        <v>35000</v>
      </c>
    </row>
    <row r="41" spans="2:7" ht="12.75" customHeight="1" x14ac:dyDescent="0.25">
      <c r="B41" s="10" t="s">
        <v>76</v>
      </c>
      <c r="C41" s="11" t="s">
        <v>28</v>
      </c>
      <c r="D41" s="29">
        <v>1</v>
      </c>
      <c r="E41" s="20" t="s">
        <v>109</v>
      </c>
      <c r="F41" s="12">
        <v>25000</v>
      </c>
      <c r="G41" s="12">
        <f t="shared" si="2"/>
        <v>25000</v>
      </c>
    </row>
    <row r="42" spans="2:7" ht="12.75" customHeight="1" x14ac:dyDescent="0.25">
      <c r="B42" s="10" t="s">
        <v>31</v>
      </c>
      <c r="C42" s="11" t="s">
        <v>28</v>
      </c>
      <c r="D42" s="29">
        <v>1</v>
      </c>
      <c r="E42" s="20" t="s">
        <v>115</v>
      </c>
      <c r="F42" s="12">
        <v>25000</v>
      </c>
      <c r="G42" s="12">
        <f t="shared" si="2"/>
        <v>25000</v>
      </c>
    </row>
    <row r="43" spans="2:7" ht="12.75" customHeight="1" x14ac:dyDescent="0.25">
      <c r="B43" s="10" t="s">
        <v>113</v>
      </c>
      <c r="C43" s="11" t="s">
        <v>28</v>
      </c>
      <c r="D43" s="29">
        <v>1</v>
      </c>
      <c r="E43" s="20" t="s">
        <v>109</v>
      </c>
      <c r="F43" s="12">
        <v>35000</v>
      </c>
      <c r="G43" s="12">
        <f t="shared" si="2"/>
        <v>35000</v>
      </c>
    </row>
    <row r="44" spans="2:7" ht="12.75" customHeight="1" x14ac:dyDescent="0.25">
      <c r="B44" s="10" t="s">
        <v>33</v>
      </c>
      <c r="C44" s="11" t="s">
        <v>28</v>
      </c>
      <c r="D44" s="29">
        <v>1</v>
      </c>
      <c r="E44" s="20" t="s">
        <v>109</v>
      </c>
      <c r="F44" s="12">
        <v>30000</v>
      </c>
      <c r="G44" s="12">
        <f t="shared" si="2"/>
        <v>30000</v>
      </c>
    </row>
    <row r="45" spans="2:7" ht="12.75" customHeight="1" x14ac:dyDescent="0.25">
      <c r="B45" s="10" t="s">
        <v>34</v>
      </c>
      <c r="C45" s="11" t="s">
        <v>28</v>
      </c>
      <c r="D45" s="29">
        <v>1</v>
      </c>
      <c r="E45" s="20" t="s">
        <v>114</v>
      </c>
      <c r="F45" s="12">
        <v>35000</v>
      </c>
      <c r="G45" s="12">
        <f t="shared" si="2"/>
        <v>35000</v>
      </c>
    </row>
    <row r="46" spans="2:7" ht="12.75" customHeight="1" x14ac:dyDescent="0.25">
      <c r="B46" s="13" t="s">
        <v>35</v>
      </c>
      <c r="C46" s="14"/>
      <c r="D46" s="14"/>
      <c r="E46" s="14"/>
      <c r="F46" s="15"/>
      <c r="G46" s="16">
        <f>SUM(G38:G45)</f>
        <v>345000</v>
      </c>
    </row>
    <row r="47" spans="2:7" ht="12.75" customHeight="1" x14ac:dyDescent="0.25">
      <c r="B47" s="43"/>
      <c r="C47" s="44"/>
      <c r="D47" s="44"/>
      <c r="E47" s="44"/>
      <c r="F47" s="44"/>
      <c r="G47" s="45"/>
    </row>
    <row r="48" spans="2:7" ht="12" customHeight="1" x14ac:dyDescent="0.25">
      <c r="B48" s="48" t="s">
        <v>36</v>
      </c>
      <c r="C48" s="49"/>
      <c r="D48" s="50"/>
      <c r="E48" s="50"/>
      <c r="F48" s="51"/>
      <c r="G48" s="51"/>
    </row>
    <row r="49" spans="2:11" ht="24" customHeight="1" x14ac:dyDescent="0.25">
      <c r="B49" s="53" t="s">
        <v>37</v>
      </c>
      <c r="C49" s="53" t="s">
        <v>38</v>
      </c>
      <c r="D49" s="53" t="s">
        <v>39</v>
      </c>
      <c r="E49" s="53" t="s">
        <v>19</v>
      </c>
      <c r="F49" s="53" t="s">
        <v>20</v>
      </c>
      <c r="G49" s="53" t="s">
        <v>21</v>
      </c>
      <c r="K49" s="54"/>
    </row>
    <row r="50" spans="2:11" ht="12.75" customHeight="1" x14ac:dyDescent="0.25">
      <c r="B50" s="17" t="s">
        <v>40</v>
      </c>
      <c r="C50" s="18"/>
      <c r="D50" s="30"/>
      <c r="E50" s="18"/>
      <c r="F50" s="18"/>
      <c r="G50" s="18"/>
      <c r="K50" s="54"/>
    </row>
    <row r="51" spans="2:11" ht="12.75" customHeight="1" x14ac:dyDescent="0.25">
      <c r="B51" s="19" t="s">
        <v>41</v>
      </c>
      <c r="C51" s="20" t="s">
        <v>42</v>
      </c>
      <c r="D51" s="31">
        <v>1.5</v>
      </c>
      <c r="E51" s="20" t="s">
        <v>111</v>
      </c>
      <c r="F51" s="21">
        <v>350000</v>
      </c>
      <c r="G51" s="21">
        <f>(D51*F51)</f>
        <v>525000</v>
      </c>
    </row>
    <row r="52" spans="2:11" ht="12.75" customHeight="1" x14ac:dyDescent="0.25">
      <c r="B52" s="22" t="s">
        <v>43</v>
      </c>
      <c r="C52" s="23"/>
      <c r="D52" s="23"/>
      <c r="E52" s="23"/>
      <c r="F52" s="21"/>
      <c r="G52" s="21"/>
    </row>
    <row r="53" spans="2:11" ht="12.75" customHeight="1" x14ac:dyDescent="0.25">
      <c r="B53" s="19" t="s">
        <v>44</v>
      </c>
      <c r="C53" s="20" t="s">
        <v>45</v>
      </c>
      <c r="D53" s="31">
        <v>500</v>
      </c>
      <c r="E53" s="20" t="s">
        <v>122</v>
      </c>
      <c r="F53" s="21">
        <v>1500</v>
      </c>
      <c r="G53" s="21">
        <f>(D53*F53)</f>
        <v>750000</v>
      </c>
    </row>
    <row r="54" spans="2:11" ht="12.75" customHeight="1" x14ac:dyDescent="0.25">
      <c r="B54" s="19" t="s">
        <v>46</v>
      </c>
      <c r="C54" s="20" t="s">
        <v>47</v>
      </c>
      <c r="D54" s="31">
        <v>500</v>
      </c>
      <c r="E54" s="20" t="s">
        <v>111</v>
      </c>
      <c r="F54" s="21">
        <v>1400</v>
      </c>
      <c r="G54" s="21">
        <f>(D54*F54)</f>
        <v>700000</v>
      </c>
    </row>
    <row r="55" spans="2:11" ht="12.75" customHeight="1" x14ac:dyDescent="0.25">
      <c r="B55" s="19" t="s">
        <v>98</v>
      </c>
      <c r="C55" s="20" t="s">
        <v>49</v>
      </c>
      <c r="D55" s="31">
        <v>2</v>
      </c>
      <c r="E55" s="20" t="s">
        <v>110</v>
      </c>
      <c r="F55" s="21">
        <v>10740</v>
      </c>
      <c r="G55" s="21">
        <f>(D55*F55)</f>
        <v>21480</v>
      </c>
    </row>
    <row r="56" spans="2:11" ht="12.75" customHeight="1" x14ac:dyDescent="0.25">
      <c r="B56" s="22" t="s">
        <v>48</v>
      </c>
      <c r="C56" s="23"/>
      <c r="D56" s="23"/>
      <c r="E56" s="23"/>
      <c r="F56" s="21"/>
      <c r="G56" s="21"/>
    </row>
    <row r="57" spans="2:11" ht="12.75" customHeight="1" x14ac:dyDescent="0.25">
      <c r="B57" s="19" t="s">
        <v>83</v>
      </c>
      <c r="C57" s="20" t="s">
        <v>49</v>
      </c>
      <c r="D57" s="31">
        <v>4</v>
      </c>
      <c r="E57" s="20" t="s">
        <v>111</v>
      </c>
      <c r="F57" s="41">
        <v>12500</v>
      </c>
      <c r="G57" s="21">
        <f>(D57*F57)</f>
        <v>50000</v>
      </c>
    </row>
    <row r="58" spans="2:11" ht="12.75" customHeight="1" x14ac:dyDescent="0.25">
      <c r="B58" s="19" t="s">
        <v>84</v>
      </c>
      <c r="C58" s="20" t="s">
        <v>45</v>
      </c>
      <c r="D58" s="31">
        <v>0.25</v>
      </c>
      <c r="E58" s="20" t="s">
        <v>123</v>
      </c>
      <c r="F58" s="21">
        <v>43230</v>
      </c>
      <c r="G58" s="21">
        <f>(D58*F58)</f>
        <v>10807.5</v>
      </c>
    </row>
    <row r="59" spans="2:11" ht="12.75" customHeight="1" x14ac:dyDescent="0.25">
      <c r="B59" s="22" t="s">
        <v>50</v>
      </c>
      <c r="C59" s="23"/>
      <c r="D59" s="23"/>
      <c r="E59" s="23"/>
      <c r="F59" s="21"/>
      <c r="G59" s="21"/>
    </row>
    <row r="60" spans="2:11" ht="12.75" customHeight="1" x14ac:dyDescent="0.25">
      <c r="B60" s="19" t="s">
        <v>51</v>
      </c>
      <c r="C60" s="20" t="s">
        <v>49</v>
      </c>
      <c r="D60" s="31">
        <v>3</v>
      </c>
      <c r="E60" s="20" t="s">
        <v>32</v>
      </c>
      <c r="F60" s="21">
        <v>13120</v>
      </c>
      <c r="G60" s="21">
        <f>(D60*F60)</f>
        <v>39360</v>
      </c>
    </row>
    <row r="61" spans="2:11" ht="12.75" customHeight="1" x14ac:dyDescent="0.25">
      <c r="B61" s="19" t="s">
        <v>99</v>
      </c>
      <c r="C61" s="20" t="s">
        <v>49</v>
      </c>
      <c r="D61" s="31">
        <v>0.5</v>
      </c>
      <c r="E61" s="20" t="s">
        <v>100</v>
      </c>
      <c r="F61" s="21">
        <v>104060</v>
      </c>
      <c r="G61" s="21">
        <f t="shared" ref="G61:G62" si="3">(D61*F61)</f>
        <v>52030</v>
      </c>
    </row>
    <row r="62" spans="2:11" ht="12.75" customHeight="1" x14ac:dyDescent="0.25">
      <c r="B62" s="19" t="s">
        <v>101</v>
      </c>
      <c r="C62" s="20" t="s">
        <v>49</v>
      </c>
      <c r="D62" s="31">
        <v>1</v>
      </c>
      <c r="E62" s="20" t="s">
        <v>100</v>
      </c>
      <c r="F62" s="21">
        <v>23790</v>
      </c>
      <c r="G62" s="21">
        <f t="shared" si="3"/>
        <v>23790</v>
      </c>
    </row>
    <row r="63" spans="2:11" ht="12.75" customHeight="1" x14ac:dyDescent="0.25">
      <c r="B63" s="19" t="s">
        <v>96</v>
      </c>
      <c r="C63" s="20" t="s">
        <v>97</v>
      </c>
      <c r="D63" s="31">
        <v>2</v>
      </c>
      <c r="E63" s="20" t="s">
        <v>32</v>
      </c>
      <c r="F63" s="21">
        <v>6500</v>
      </c>
      <c r="G63" s="21">
        <f t="shared" ref="G63" si="4">(D63*F63)</f>
        <v>13000</v>
      </c>
    </row>
    <row r="64" spans="2:11" ht="13.5" customHeight="1" x14ac:dyDescent="0.25">
      <c r="B64" s="13" t="s">
        <v>52</v>
      </c>
      <c r="C64" s="14"/>
      <c r="D64" s="14"/>
      <c r="E64" s="14"/>
      <c r="F64" s="15"/>
      <c r="G64" s="16">
        <f>SUM(G50:G63)</f>
        <v>2185467.5</v>
      </c>
    </row>
    <row r="65" spans="2:7" ht="12.75" customHeight="1" x14ac:dyDescent="0.25">
      <c r="B65" s="43"/>
      <c r="C65" s="44"/>
      <c r="D65" s="44"/>
      <c r="E65" s="44"/>
      <c r="F65" s="44"/>
      <c r="G65" s="45"/>
    </row>
    <row r="66" spans="2:7" ht="12" customHeight="1" x14ac:dyDescent="0.25">
      <c r="B66" s="48" t="s">
        <v>53</v>
      </c>
      <c r="C66" s="49"/>
      <c r="D66" s="50"/>
      <c r="E66" s="50"/>
      <c r="F66" s="51"/>
      <c r="G66" s="51"/>
    </row>
    <row r="67" spans="2:7" ht="24" customHeight="1" x14ac:dyDescent="0.25">
      <c r="B67" s="52" t="s">
        <v>54</v>
      </c>
      <c r="C67" s="53" t="s">
        <v>86</v>
      </c>
      <c r="D67" s="53" t="s">
        <v>88</v>
      </c>
      <c r="E67" s="52" t="s">
        <v>19</v>
      </c>
      <c r="F67" s="53" t="s">
        <v>20</v>
      </c>
      <c r="G67" s="52" t="s">
        <v>21</v>
      </c>
    </row>
    <row r="68" spans="2:7" ht="12.75" customHeight="1" x14ac:dyDescent="0.25">
      <c r="B68" s="10" t="s">
        <v>77</v>
      </c>
      <c r="C68" s="20" t="s">
        <v>28</v>
      </c>
      <c r="D68" s="32">
        <v>2</v>
      </c>
      <c r="E68" s="11" t="s">
        <v>87</v>
      </c>
      <c r="F68" s="21">
        <v>200000</v>
      </c>
      <c r="G68" s="21">
        <f>(D68*F68)</f>
        <v>400000</v>
      </c>
    </row>
    <row r="69" spans="2:7" ht="13.5" customHeight="1" x14ac:dyDescent="0.25">
      <c r="B69" s="13" t="s">
        <v>55</v>
      </c>
      <c r="C69" s="14"/>
      <c r="D69" s="14"/>
      <c r="E69" s="14"/>
      <c r="F69" s="15"/>
      <c r="G69" s="16">
        <f>SUM(G68)</f>
        <v>400000</v>
      </c>
    </row>
    <row r="70" spans="2:7" ht="12.75" customHeight="1" x14ac:dyDescent="0.25">
      <c r="B70" s="43"/>
      <c r="C70" s="44"/>
      <c r="D70" s="44"/>
      <c r="E70" s="44"/>
      <c r="F70" s="44"/>
      <c r="G70" s="45"/>
    </row>
    <row r="71" spans="2:7" ht="12" customHeight="1" x14ac:dyDescent="0.25">
      <c r="B71" s="91" t="s">
        <v>56</v>
      </c>
      <c r="C71" s="92"/>
      <c r="D71" s="92"/>
      <c r="E71" s="92"/>
      <c r="F71" s="93"/>
      <c r="G71" s="78">
        <f>G27+G34+G46+G64+G69</f>
        <v>4380467.5</v>
      </c>
    </row>
    <row r="72" spans="2:7" ht="12" customHeight="1" x14ac:dyDescent="0.25">
      <c r="B72" s="88" t="s">
        <v>57</v>
      </c>
      <c r="C72" s="89"/>
      <c r="D72" s="89"/>
      <c r="E72" s="89"/>
      <c r="F72" s="90"/>
      <c r="G72" s="79">
        <f>G71*0.05</f>
        <v>219023.375</v>
      </c>
    </row>
    <row r="73" spans="2:7" ht="12" customHeight="1" x14ac:dyDescent="0.25">
      <c r="B73" s="91" t="s">
        <v>58</v>
      </c>
      <c r="C73" s="92"/>
      <c r="D73" s="92"/>
      <c r="E73" s="92"/>
      <c r="F73" s="93"/>
      <c r="G73" s="78">
        <f>G72+G71</f>
        <v>4599490.875</v>
      </c>
    </row>
    <row r="74" spans="2:7" ht="12" customHeight="1" x14ac:dyDescent="0.25">
      <c r="B74" s="88" t="s">
        <v>59</v>
      </c>
      <c r="C74" s="89"/>
      <c r="D74" s="89"/>
      <c r="E74" s="89"/>
      <c r="F74" s="90"/>
      <c r="G74" s="79">
        <f>G12</f>
        <v>4680000</v>
      </c>
    </row>
    <row r="75" spans="2:7" ht="12" customHeight="1" x14ac:dyDescent="0.25">
      <c r="B75" s="91" t="s">
        <v>60</v>
      </c>
      <c r="C75" s="92"/>
      <c r="D75" s="92"/>
      <c r="E75" s="92"/>
      <c r="F75" s="93"/>
      <c r="G75" s="80">
        <f>G74-G73</f>
        <v>80509.125</v>
      </c>
    </row>
    <row r="76" spans="2:7" ht="12" customHeight="1" x14ac:dyDescent="0.25">
      <c r="B76" s="55" t="s">
        <v>124</v>
      </c>
      <c r="C76" s="44"/>
      <c r="D76" s="44"/>
      <c r="E76" s="44"/>
      <c r="F76" s="44"/>
      <c r="G76" s="45"/>
    </row>
    <row r="77" spans="2:7" ht="12.75" customHeight="1" x14ac:dyDescent="0.25">
      <c r="B77" s="43"/>
      <c r="C77" s="44"/>
      <c r="D77" s="44"/>
      <c r="E77" s="44"/>
      <c r="F77" s="44"/>
      <c r="G77" s="45"/>
    </row>
    <row r="78" spans="2:7" ht="12" customHeight="1" x14ac:dyDescent="0.25">
      <c r="B78" s="56" t="s">
        <v>125</v>
      </c>
      <c r="C78" s="57"/>
      <c r="D78" s="57"/>
      <c r="E78" s="57"/>
      <c r="F78" s="57"/>
      <c r="G78" s="45"/>
    </row>
    <row r="79" spans="2:7" ht="12" customHeight="1" x14ac:dyDescent="0.25">
      <c r="B79" s="55" t="s">
        <v>61</v>
      </c>
      <c r="C79" s="57"/>
      <c r="D79" s="57"/>
      <c r="E79" s="57"/>
      <c r="F79" s="57"/>
      <c r="G79" s="45"/>
    </row>
    <row r="80" spans="2:7" ht="12" customHeight="1" x14ac:dyDescent="0.25">
      <c r="B80" s="55" t="s">
        <v>62</v>
      </c>
      <c r="C80" s="57"/>
      <c r="D80" s="57"/>
      <c r="E80" s="57"/>
      <c r="F80" s="57"/>
      <c r="G80" s="45"/>
    </row>
    <row r="81" spans="2:7" ht="12" customHeight="1" x14ac:dyDescent="0.25">
      <c r="B81" s="55" t="s">
        <v>118</v>
      </c>
      <c r="C81" s="57"/>
      <c r="D81" s="57"/>
      <c r="E81" s="57"/>
      <c r="F81" s="57"/>
      <c r="G81" s="45"/>
    </row>
    <row r="82" spans="2:7" ht="12" customHeight="1" x14ac:dyDescent="0.25">
      <c r="B82" s="55" t="s">
        <v>63</v>
      </c>
      <c r="C82" s="57"/>
      <c r="D82" s="57"/>
      <c r="E82" s="57"/>
      <c r="F82" s="57"/>
      <c r="G82" s="45"/>
    </row>
    <row r="83" spans="2:7" ht="12" customHeight="1" x14ac:dyDescent="0.25">
      <c r="B83" s="55" t="s">
        <v>64</v>
      </c>
      <c r="C83" s="57"/>
      <c r="D83" s="57"/>
      <c r="E83" s="57"/>
      <c r="F83" s="57"/>
      <c r="G83" s="45"/>
    </row>
    <row r="84" spans="2:7" ht="12" customHeight="1" x14ac:dyDescent="0.25">
      <c r="B84" s="55" t="s">
        <v>65</v>
      </c>
      <c r="C84" s="57"/>
      <c r="D84" s="57"/>
      <c r="E84" s="57"/>
      <c r="F84" s="57"/>
      <c r="G84" s="45"/>
    </row>
    <row r="85" spans="2:7" ht="12" customHeight="1" x14ac:dyDescent="0.25">
      <c r="B85" s="55" t="s">
        <v>126</v>
      </c>
      <c r="C85" s="57"/>
      <c r="D85" s="57"/>
      <c r="E85" s="57"/>
      <c r="F85" s="57"/>
      <c r="G85" s="45"/>
    </row>
    <row r="86" spans="2:7" ht="12" customHeight="1" x14ac:dyDescent="0.25">
      <c r="B86" s="55"/>
      <c r="C86" s="57"/>
      <c r="D86" s="57"/>
      <c r="E86" s="57"/>
      <c r="F86" s="57"/>
      <c r="G86" s="45"/>
    </row>
    <row r="87" spans="2:7" ht="12" customHeight="1" x14ac:dyDescent="0.25">
      <c r="B87" s="55"/>
      <c r="C87" s="57"/>
      <c r="D87" s="57"/>
      <c r="E87" s="57"/>
      <c r="F87" s="57"/>
      <c r="G87" s="45"/>
    </row>
    <row r="88" spans="2:7" ht="12.75" customHeight="1" x14ac:dyDescent="0.25">
      <c r="B88" s="54"/>
      <c r="C88" s="57"/>
      <c r="D88" s="57"/>
      <c r="E88" s="57"/>
      <c r="F88" s="57"/>
      <c r="G88" s="45"/>
    </row>
    <row r="89" spans="2:7" ht="12.75" customHeight="1" thickBot="1" x14ac:dyDescent="0.3">
      <c r="B89" s="43"/>
      <c r="C89" s="57"/>
      <c r="D89" s="57"/>
      <c r="E89" s="57"/>
      <c r="F89" s="57"/>
      <c r="G89" s="45"/>
    </row>
    <row r="90" spans="2:7" ht="15" customHeight="1" thickBot="1" x14ac:dyDescent="0.3">
      <c r="B90" s="84" t="s">
        <v>66</v>
      </c>
      <c r="C90" s="85"/>
      <c r="D90" s="58"/>
      <c r="E90" s="59"/>
      <c r="F90" s="59"/>
      <c r="G90" s="45"/>
    </row>
    <row r="91" spans="2:7" ht="12" customHeight="1" x14ac:dyDescent="0.25">
      <c r="B91" s="60" t="s">
        <v>54</v>
      </c>
      <c r="C91" s="61" t="s">
        <v>67</v>
      </c>
      <c r="D91" s="62" t="s">
        <v>68</v>
      </c>
      <c r="E91" s="59"/>
      <c r="F91" s="59"/>
      <c r="G91" s="45"/>
    </row>
    <row r="92" spans="2:7" ht="12" customHeight="1" x14ac:dyDescent="0.25">
      <c r="B92" s="63" t="s">
        <v>69</v>
      </c>
      <c r="C92" s="64">
        <f>G27</f>
        <v>1225000</v>
      </c>
      <c r="D92" s="65">
        <f>(C92/C98)</f>
        <v>0.26633382548019513</v>
      </c>
      <c r="E92" s="59"/>
      <c r="F92" s="59"/>
      <c r="G92" s="45"/>
    </row>
    <row r="93" spans="2:7" ht="12" customHeight="1" x14ac:dyDescent="0.25">
      <c r="B93" s="63" t="s">
        <v>70</v>
      </c>
      <c r="C93" s="76">
        <f>G34</f>
        <v>225000</v>
      </c>
      <c r="D93" s="65">
        <f>+C93/C98</f>
        <v>4.8918457741260329E-2</v>
      </c>
      <c r="E93" s="59"/>
      <c r="F93" s="59"/>
      <c r="G93" s="45"/>
    </row>
    <row r="94" spans="2:7" ht="12" customHeight="1" x14ac:dyDescent="0.25">
      <c r="B94" s="63" t="s">
        <v>71</v>
      </c>
      <c r="C94" s="64">
        <f>G46</f>
        <v>345000</v>
      </c>
      <c r="D94" s="65">
        <f>(C94/C98)</f>
        <v>7.50083018699325E-2</v>
      </c>
      <c r="E94" s="59"/>
      <c r="F94" s="59"/>
      <c r="G94" s="45"/>
    </row>
    <row r="95" spans="2:7" ht="12" customHeight="1" x14ac:dyDescent="0.25">
      <c r="B95" s="63" t="s">
        <v>37</v>
      </c>
      <c r="C95" s="64">
        <f>G64</f>
        <v>2185467.5</v>
      </c>
      <c r="D95" s="65">
        <f>(C95/C98)</f>
        <v>0.47515422019399051</v>
      </c>
      <c r="E95" s="59"/>
      <c r="F95" s="59"/>
      <c r="G95" s="45"/>
    </row>
    <row r="96" spans="2:7" ht="12" customHeight="1" x14ac:dyDescent="0.25">
      <c r="B96" s="63" t="s">
        <v>72</v>
      </c>
      <c r="C96" s="66">
        <f>G69</f>
        <v>400000</v>
      </c>
      <c r="D96" s="65">
        <f>(C96/C98)</f>
        <v>8.6966147095573917E-2</v>
      </c>
      <c r="E96" s="67"/>
      <c r="F96" s="67"/>
      <c r="G96" s="45"/>
    </row>
    <row r="97" spans="2:7" ht="12" customHeight="1" x14ac:dyDescent="0.25">
      <c r="B97" s="63" t="s">
        <v>73</v>
      </c>
      <c r="C97" s="66">
        <f>G72</f>
        <v>219023.375</v>
      </c>
      <c r="D97" s="65">
        <f>(C97/C98)</f>
        <v>4.7619047619047616E-2</v>
      </c>
      <c r="E97" s="67"/>
      <c r="F97" s="67"/>
      <c r="G97" s="45"/>
    </row>
    <row r="98" spans="2:7" ht="12.75" customHeight="1" thickBot="1" x14ac:dyDescent="0.3">
      <c r="B98" s="68" t="s">
        <v>74</v>
      </c>
      <c r="C98" s="69">
        <f>SUM(C92:C97)</f>
        <v>4599490.875</v>
      </c>
      <c r="D98" s="70">
        <f>SUM(D92:D97)</f>
        <v>1</v>
      </c>
      <c r="E98" s="67"/>
      <c r="F98" s="67"/>
      <c r="G98" s="45" t="s">
        <v>107</v>
      </c>
    </row>
    <row r="99" spans="2:7" ht="12" customHeight="1" thickBot="1" x14ac:dyDescent="0.3">
      <c r="B99" s="43"/>
      <c r="C99" s="44"/>
      <c r="D99" s="44"/>
      <c r="E99" s="44"/>
      <c r="F99" s="44"/>
      <c r="G99" s="45"/>
    </row>
    <row r="100" spans="2:7" ht="11.25" customHeight="1" thickBot="1" x14ac:dyDescent="0.3">
      <c r="B100" s="81" t="s">
        <v>120</v>
      </c>
      <c r="C100" s="82"/>
      <c r="D100" s="82"/>
      <c r="E100" s="83"/>
    </row>
    <row r="101" spans="2:7" ht="11.25" customHeight="1" x14ac:dyDescent="0.25">
      <c r="B101" s="71" t="s">
        <v>119</v>
      </c>
      <c r="C101" s="74">
        <v>25000</v>
      </c>
      <c r="D101" s="74">
        <v>30000</v>
      </c>
      <c r="E101" s="75">
        <v>35000</v>
      </c>
    </row>
    <row r="102" spans="2:7" ht="11.25" customHeight="1" thickBot="1" x14ac:dyDescent="0.3">
      <c r="B102" s="72" t="s">
        <v>121</v>
      </c>
      <c r="C102" s="73">
        <f>$G73/C101</f>
        <v>183.979635</v>
      </c>
      <c r="D102" s="73">
        <f>$G73/D101</f>
        <v>153.3163625</v>
      </c>
      <c r="E102" s="73">
        <f>$G73/E101</f>
        <v>131.41402500000001</v>
      </c>
    </row>
  </sheetData>
  <mergeCells count="15">
    <mergeCell ref="E9:F9"/>
    <mergeCell ref="E14:F14"/>
    <mergeCell ref="E15:F15"/>
    <mergeCell ref="B17:G17"/>
    <mergeCell ref="B71:F71"/>
    <mergeCell ref="E12:F12"/>
    <mergeCell ref="B100:E100"/>
    <mergeCell ref="B90:C90"/>
    <mergeCell ref="E13:F13"/>
    <mergeCell ref="E11:F11"/>
    <mergeCell ref="E10:F10"/>
    <mergeCell ref="B72:F72"/>
    <mergeCell ref="B73:F73"/>
    <mergeCell ref="B74:F74"/>
    <mergeCell ref="B75:F75"/>
  </mergeCells>
  <pageMargins left="0.74803149606299213" right="0.74803149606299213" top="0.98425196850393704" bottom="0.98425196850393704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2022-06-20T20:11:39Z</cp:lastPrinted>
  <dcterms:created xsi:type="dcterms:W3CDTF">2020-11-27T12:49:26Z</dcterms:created>
  <dcterms:modified xsi:type="dcterms:W3CDTF">2022-06-22T15:02:39Z</dcterms:modified>
</cp:coreProperties>
</file>