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0" yWindow="0" windowWidth="28800" windowHeight="18000"/>
  </bookViews>
  <sheets>
    <sheet name="CIRUE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71" i="1"/>
  <c r="G55" i="1"/>
  <c r="G11" i="1"/>
  <c r="G48" i="1"/>
  <c r="G49" i="1"/>
  <c r="G50" i="1"/>
  <c r="G51" i="1"/>
  <c r="G52" i="1"/>
  <c r="G54" i="1"/>
  <c r="G56" i="1"/>
  <c r="G58" i="1"/>
  <c r="G59" i="1"/>
  <c r="G61" i="1"/>
  <c r="G62" i="1"/>
  <c r="G64" i="1"/>
  <c r="G65" i="1"/>
  <c r="G22" i="1"/>
  <c r="G70" i="1" l="1"/>
  <c r="G72" i="1" s="1"/>
  <c r="G21" i="1"/>
  <c r="G23" i="1"/>
  <c r="G24" i="1"/>
  <c r="G25" i="1"/>
  <c r="G26" i="1"/>
  <c r="G32" i="1" l="1"/>
  <c r="C97" i="1"/>
  <c r="G47" i="1"/>
  <c r="G66" i="1" s="1"/>
  <c r="G41" i="1"/>
  <c r="G40" i="1"/>
  <c r="G39" i="1"/>
  <c r="G38" i="1"/>
  <c r="G37" i="1"/>
  <c r="G36" i="1"/>
  <c r="G20" i="1"/>
  <c r="G77" i="1"/>
  <c r="G27" i="1" l="1"/>
  <c r="C93" i="1" s="1"/>
  <c r="C96" i="1"/>
  <c r="G42" i="1"/>
  <c r="C95" i="1" s="1"/>
  <c r="G74" i="1" l="1"/>
  <c r="G75" i="1" s="1"/>
  <c r="G76" i="1" l="1"/>
  <c r="C98" i="1"/>
  <c r="D104" i="1" l="1"/>
  <c r="E104" i="1"/>
  <c r="C104" i="1"/>
  <c r="G78" i="1"/>
  <c r="C99" i="1"/>
  <c r="D96" i="1" l="1"/>
  <c r="D93" i="1"/>
  <c r="D97" i="1"/>
  <c r="D95" i="1"/>
  <c r="D98" i="1"/>
  <c r="D99" i="1" l="1"/>
</calcChain>
</file>

<file path=xl/sharedStrings.xml><?xml version="1.0" encoding="utf-8"?>
<sst xmlns="http://schemas.openxmlformats.org/spreadsheetml/2006/main" count="193" uniqueCount="130">
  <si>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</si>
  <si>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</si>
  <si>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</si>
  <si>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</si>
  <si>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</si>
  <si>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</si>
  <si>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</si>
  <si>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</si>
  <si>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</si>
  <si>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</si>
  <si>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</si>
  <si>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</si>
  <si>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</si>
  <si>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</si>
  <si>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</si>
  <si>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</si>
  <si>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</si>
  <si>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</si>
  <si>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</si>
  <si>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</si>
  <si>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</si>
  <si>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</si>
  <si>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</si>
  <si>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</si>
  <si>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</si>
  <si>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</si>
  <si>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</si>
  <si>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</si>
  <si>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</si>
  <si>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</si>
  <si>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</si>
  <si>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</si>
  <si>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</si>
  <si>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</si>
  <si>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</si>
  <si>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</si>
  <si>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</si>
  <si>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</si>
  <si>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</si>
  <si>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</si>
  <si>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</si>
  <si>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</si>
  <si>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</si>
  <si>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</si>
  <si>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</si>
  <si>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</si>
  <si>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</si>
  <si>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</si>
  <si>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</si>
  <si>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</si>
  <si>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</si>
  <si>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</si>
  <si>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</si>
  <si>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</si>
  <si>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</si>
  <si>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</si>
  <si>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</si>
  <si>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</si>
  <si>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</si>
  <si>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</si>
  <si>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</si>
  <si>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Lib. B. O'Higgins</t>
  </si>
  <si>
    <t>San Vicente</t>
  </si>
  <si>
    <t>Todas</t>
  </si>
  <si>
    <t>Diciembre - Febrero</t>
  </si>
  <si>
    <t>Lluvia, heladas, sequia.</t>
  </si>
  <si>
    <t>Poda</t>
  </si>
  <si>
    <t>Control de malezas</t>
  </si>
  <si>
    <t>Enero - Diciembre</t>
  </si>
  <si>
    <t>Octubre - Mayo</t>
  </si>
  <si>
    <t>Enero - Febrero</t>
  </si>
  <si>
    <t>Julio</t>
  </si>
  <si>
    <t>Agosto</t>
  </si>
  <si>
    <t>Aplicación de pesticidas</t>
  </si>
  <si>
    <t>Urea</t>
  </si>
  <si>
    <t>lt</t>
  </si>
  <si>
    <t>FUNGICIDAS</t>
  </si>
  <si>
    <t>Septiembre - Octubre</t>
  </si>
  <si>
    <t>Flete</t>
  </si>
  <si>
    <t>c/u</t>
  </si>
  <si>
    <t>Rendimiento (kgs/hà)</t>
  </si>
  <si>
    <t>ESCENARIOS COSTO UNITARIO  ($/kgs)</t>
  </si>
  <si>
    <t>Costo unitario ($/kgs) (*)</t>
  </si>
  <si>
    <t>Surqueadura, riego</t>
  </si>
  <si>
    <t>Incorporación de residuos</t>
  </si>
  <si>
    <t>Medio</t>
  </si>
  <si>
    <t>Ttriturar residuos de poda</t>
  </si>
  <si>
    <t>Cosecha (carro de arrastre)</t>
  </si>
  <si>
    <t>Superfosfato triple</t>
  </si>
  <si>
    <t>Muriato de potasio</t>
  </si>
  <si>
    <t>Foliares</t>
  </si>
  <si>
    <t>Noviembre - Enero</t>
  </si>
  <si>
    <t>Febrero</t>
  </si>
  <si>
    <t>Acido giberélico</t>
  </si>
  <si>
    <t>gr</t>
  </si>
  <si>
    <t>CIRUELO</t>
  </si>
  <si>
    <t>D´Agen</t>
  </si>
  <si>
    <t xml:space="preserve">Febrero - Marzo </t>
  </si>
  <si>
    <t>PRECIO ESPERADO ($/KGS)</t>
  </si>
  <si>
    <t>Eportación</t>
  </si>
  <si>
    <t>Junio - Julio</t>
  </si>
  <si>
    <t>Aplicación de herbicida</t>
  </si>
  <si>
    <t>Agosto - Septiembre</t>
  </si>
  <si>
    <t>Fertirrigación</t>
  </si>
  <si>
    <t>Noviembre a Abril (5)</t>
  </si>
  <si>
    <t>Muestreo para análisis foliar</t>
  </si>
  <si>
    <t>Preparac. elementos de cosecha</t>
  </si>
  <si>
    <t>Diciembre - Enero</t>
  </si>
  <si>
    <t>Labores de cosecha</t>
  </si>
  <si>
    <t>Diciembre a Marzo (4)</t>
  </si>
  <si>
    <t>Niktrato de potasio</t>
  </si>
  <si>
    <t>Octubre - Enero</t>
  </si>
  <si>
    <t>Sulfato de magnesio</t>
  </si>
  <si>
    <t>Azufre mojable</t>
  </si>
  <si>
    <t>Podexal</t>
  </si>
  <si>
    <t>Oxicloruro de cobre</t>
  </si>
  <si>
    <t>Gramoxone Super</t>
  </si>
  <si>
    <t>INSECTICIDAS (PROGRAMA LOBESIA BOTRANA)</t>
  </si>
  <si>
    <t>Intrepid</t>
  </si>
  <si>
    <t>Ampligo</t>
  </si>
  <si>
    <t>Bull</t>
  </si>
  <si>
    <t>Marzo-Mayo</t>
  </si>
  <si>
    <t>Enero a Diciembre (4)</t>
  </si>
  <si>
    <t>7. Control de Malezas: Se realzan 5 controles desde Enero a Diciembre.</t>
  </si>
  <si>
    <t>8. Precio por fruta deshidratada.</t>
  </si>
  <si>
    <t>Secado de fruta</t>
  </si>
  <si>
    <t>Clorpirifos</t>
  </si>
  <si>
    <t>RENDIMIENTO (kg/Há.)</t>
  </si>
  <si>
    <t>Glifosato 480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</si>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</sst>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.00_-;\-&quot;$&quot;\ * #,##0.00_-;_-&quot;$&quot;\ * &quot;-&quot;??_-;_-@_-"/>
    <numFmt numFmtId="168" formatCode="#,##0_ ;\-#,##0\ "/>
    <numFmt numFmtId="169" formatCode="_-* #,##0_-;\-* #,##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sz val="7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7">
    <xf numFmtId="0" fontId="0" fillId="0" borderId="0" applyNumberFormat="0" applyFill="0" applyBorder="0" applyProtection="0"/>
    <xf numFmtId="0" fontId="20" fillId="0" borderId="18"/>
    <xf numFmtId="167" fontId="20" fillId="0" borderId="18" applyFont="0" applyFill="0" applyBorder="0" applyAlignment="0" applyProtection="0"/>
    <xf numFmtId="164" fontId="20" fillId="0" borderId="18" applyFont="0" applyFill="0" applyBorder="0" applyAlignment="0" applyProtection="0"/>
    <xf numFmtId="43" fontId="1" fillId="0" borderId="18" applyFont="0" applyFill="0" applyBorder="0" applyAlignment="0" applyProtection="0"/>
    <xf numFmtId="44" fontId="1" fillId="0" borderId="18" applyFont="0" applyFill="0" applyBorder="0" applyAlignment="0" applyProtection="0"/>
    <xf numFmtId="41" fontId="25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3" fontId="5" fillId="2" borderId="5" xfId="0" applyNumberFormat="1" applyFont="1" applyFill="1" applyBorder="1" applyAlignment="1">
      <alignment horizontal="right" wrapText="1"/>
    </xf>
    <xf numFmtId="0" fontId="3" fillId="2" borderId="7" xfId="0" applyFont="1" applyFill="1" applyBorder="1" applyAlignment="1">
      <alignment wrapText="1"/>
    </xf>
    <xf numFmtId="14" fontId="3" fillId="2" borderId="8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8" xfId="0" applyFont="1" applyFill="1" applyBorder="1" applyAlignment="1">
      <alignment horizontal="justify" wrapText="1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/>
    <xf numFmtId="49" fontId="10" fillId="3" borderId="1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3" fontId="10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6" fillId="7" borderId="18" xfId="0" applyFont="1" applyFill="1" applyBorder="1" applyAlignment="1"/>
    <xf numFmtId="49" fontId="14" fillId="8" borderId="19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5" fontId="18" fillId="2" borderId="18" xfId="0" applyNumberFormat="1" applyFont="1" applyFill="1" applyBorder="1" applyAlignment="1">
      <alignment vertical="center"/>
    </xf>
    <xf numFmtId="0" fontId="16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4" fillId="8" borderId="29" xfId="0" applyNumberFormat="1" applyFont="1" applyFill="1" applyBorder="1" applyAlignment="1">
      <alignment vertical="center"/>
    </xf>
    <xf numFmtId="49" fontId="16" fillId="8" borderId="30" xfId="0" applyNumberFormat="1" applyFont="1" applyFill="1" applyBorder="1" applyAlignment="1"/>
    <xf numFmtId="49" fontId="14" fillId="2" borderId="31" xfId="0" applyNumberFormat="1" applyFont="1" applyFill="1" applyBorder="1" applyAlignment="1">
      <alignment vertical="center"/>
    </xf>
    <xf numFmtId="9" fontId="16" fillId="2" borderId="32" xfId="0" applyNumberFormat="1" applyFont="1" applyFill="1" applyBorder="1" applyAlignment="1"/>
    <xf numFmtId="49" fontId="14" fillId="8" borderId="33" xfId="0" applyNumberFormat="1" applyFont="1" applyFill="1" applyBorder="1" applyAlignment="1">
      <alignment vertical="center"/>
    </xf>
    <xf numFmtId="166" fontId="14" fillId="8" borderId="34" xfId="0" applyNumberFormat="1" applyFont="1" applyFill="1" applyBorder="1" applyAlignment="1">
      <alignment vertical="center"/>
    </xf>
    <xf numFmtId="9" fontId="14" fillId="8" borderId="35" xfId="0" applyNumberFormat="1" applyFont="1" applyFill="1" applyBorder="1" applyAlignment="1">
      <alignment vertical="center"/>
    </xf>
    <xf numFmtId="0" fontId="16" fillId="9" borderId="38" xfId="0" applyFont="1" applyFill="1" applyBorder="1" applyAlignment="1"/>
    <xf numFmtId="0" fontId="16" fillId="2" borderId="18" xfId="0" applyFont="1" applyFill="1" applyBorder="1" applyAlignment="1">
      <alignment vertical="center"/>
    </xf>
    <xf numFmtId="49" fontId="16" fillId="2" borderId="18" xfId="0" applyNumberFormat="1" applyFont="1" applyFill="1" applyBorder="1" applyAlignment="1">
      <alignment vertical="center"/>
    </xf>
    <xf numFmtId="49" fontId="14" fillId="2" borderId="39" xfId="0" applyNumberFormat="1" applyFont="1" applyFill="1" applyBorder="1" applyAlignment="1">
      <alignment vertical="center"/>
    </xf>
    <xf numFmtId="0" fontId="16" fillId="2" borderId="40" xfId="0" applyFont="1" applyFill="1" applyBorder="1" applyAlignment="1"/>
    <xf numFmtId="0" fontId="16" fillId="2" borderId="41" xfId="0" applyFont="1" applyFill="1" applyBorder="1" applyAlignment="1"/>
    <xf numFmtId="49" fontId="16" fillId="2" borderId="42" xfId="0" applyNumberFormat="1" applyFont="1" applyFill="1" applyBorder="1" applyAlignment="1">
      <alignment vertical="center"/>
    </xf>
    <xf numFmtId="0" fontId="16" fillId="2" borderId="43" xfId="0" applyFont="1" applyFill="1" applyBorder="1" applyAlignment="1"/>
    <xf numFmtId="0" fontId="14" fillId="7" borderId="18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49" fontId="19" fillId="9" borderId="18" xfId="0" applyNumberFormat="1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0" fontId="11" fillId="9" borderId="47" xfId="0" applyFont="1" applyFill="1" applyBorder="1" applyAlignment="1">
      <alignment vertical="center"/>
    </xf>
    <xf numFmtId="49" fontId="14" fillId="8" borderId="48" xfId="0" applyNumberFormat="1" applyFont="1" applyFill="1" applyBorder="1" applyAlignment="1">
      <alignment vertical="center"/>
    </xf>
    <xf numFmtId="0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166" fontId="14" fillId="8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1" fillId="0" borderId="51" xfId="1" applyFont="1" applyFill="1" applyBorder="1" applyAlignment="1">
      <alignment horizontal="right" vertical="center"/>
    </xf>
    <xf numFmtId="0" fontId="21" fillId="0" borderId="51" xfId="1" applyFont="1" applyFill="1" applyBorder="1" applyAlignment="1">
      <alignment horizontal="right" vertical="center" wrapText="1"/>
    </xf>
    <xf numFmtId="17" fontId="21" fillId="0" borderId="51" xfId="1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0" fontId="21" fillId="0" borderId="52" xfId="1" applyFont="1" applyFill="1" applyBorder="1" applyAlignment="1">
      <alignment wrapText="1"/>
    </xf>
    <xf numFmtId="0" fontId="21" fillId="0" borderId="52" xfId="1" applyFont="1" applyFill="1" applyBorder="1" applyAlignment="1">
      <alignment horizontal="center" wrapText="1"/>
    </xf>
    <xf numFmtId="3" fontId="21" fillId="0" borderId="52" xfId="2" applyNumberFormat="1" applyFont="1" applyFill="1" applyBorder="1" applyAlignment="1">
      <alignment horizontal="center" wrapText="1"/>
    </xf>
    <xf numFmtId="0" fontId="22" fillId="0" borderId="52" xfId="1" applyFont="1" applyFill="1" applyBorder="1" applyAlignment="1">
      <alignment wrapText="1"/>
    </xf>
    <xf numFmtId="0" fontId="22" fillId="0" borderId="52" xfId="1" applyFont="1" applyFill="1" applyBorder="1" applyAlignment="1">
      <alignment horizontal="center" wrapText="1"/>
    </xf>
    <xf numFmtId="0" fontId="23" fillId="0" borderId="52" xfId="1" applyFont="1" applyFill="1" applyBorder="1"/>
    <xf numFmtId="0" fontId="21" fillId="0" borderId="52" xfId="1" applyFont="1" applyFill="1" applyBorder="1" applyAlignment="1">
      <alignment horizontal="center"/>
    </xf>
    <xf numFmtId="0" fontId="21" fillId="0" borderId="52" xfId="1" applyFont="1" applyFill="1" applyBorder="1"/>
    <xf numFmtId="169" fontId="22" fillId="0" borderId="52" xfId="3" applyNumberFormat="1" applyFont="1" applyFill="1" applyBorder="1"/>
    <xf numFmtId="168" fontId="22" fillId="0" borderId="52" xfId="3" applyNumberFormat="1" applyFont="1" applyFill="1" applyBorder="1" applyAlignment="1">
      <alignment horizontal="center"/>
    </xf>
    <xf numFmtId="168" fontId="22" fillId="10" borderId="52" xfId="3" applyNumberFormat="1" applyFont="1" applyFill="1" applyBorder="1" applyAlignment="1">
      <alignment horizontal="center"/>
    </xf>
    <xf numFmtId="0" fontId="23" fillId="0" borderId="52" xfId="1" applyFont="1" applyFill="1" applyBorder="1" applyAlignment="1">
      <alignment vertical="center"/>
    </xf>
    <xf numFmtId="49" fontId="2" fillId="3" borderId="53" xfId="0" applyNumberFormat="1" applyFont="1" applyFill="1" applyBorder="1" applyAlignment="1">
      <alignment horizontal="center" vertical="center"/>
    </xf>
    <xf numFmtId="49" fontId="2" fillId="3" borderId="53" xfId="0" applyNumberFormat="1" applyFont="1" applyFill="1" applyBorder="1" applyAlignment="1">
      <alignment horizontal="center" vertical="center" wrapText="1"/>
    </xf>
    <xf numFmtId="49" fontId="10" fillId="3" borderId="54" xfId="0" applyNumberFormat="1" applyFont="1" applyFill="1" applyBorder="1" applyAlignment="1">
      <alignment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vertical="center"/>
    </xf>
    <xf numFmtId="3" fontId="10" fillId="3" borderId="54" xfId="0" applyNumberFormat="1" applyFont="1" applyFill="1" applyBorder="1" applyAlignment="1">
      <alignment vertical="center"/>
    </xf>
    <xf numFmtId="3" fontId="5" fillId="2" borderId="52" xfId="0" applyNumberFormat="1" applyFont="1" applyFill="1" applyBorder="1" applyAlignment="1"/>
    <xf numFmtId="0" fontId="22" fillId="0" borderId="52" xfId="1" applyFont="1" applyFill="1" applyBorder="1" applyAlignment="1">
      <alignment horizontal="center"/>
    </xf>
    <xf numFmtId="3" fontId="22" fillId="0" borderId="52" xfId="1" applyNumberFormat="1" applyFont="1" applyFill="1" applyBorder="1" applyAlignment="1">
      <alignment horizontal="center"/>
    </xf>
    <xf numFmtId="3" fontId="14" fillId="8" borderId="49" xfId="0" applyNumberFormat="1" applyFont="1" applyFill="1" applyBorder="1" applyAlignment="1">
      <alignment vertical="center"/>
    </xf>
    <xf numFmtId="0" fontId="24" fillId="0" borderId="18" xfId="1" applyFont="1" applyFill="1" applyBorder="1"/>
    <xf numFmtId="0" fontId="24" fillId="0" borderId="43" xfId="1" applyFont="1" applyFill="1" applyBorder="1"/>
    <xf numFmtId="0" fontId="24" fillId="0" borderId="45" xfId="1" applyFont="1" applyFill="1" applyBorder="1"/>
    <xf numFmtId="0" fontId="24" fillId="0" borderId="46" xfId="1" applyFont="1" applyFill="1" applyBorder="1"/>
    <xf numFmtId="0" fontId="24" fillId="0" borderId="42" xfId="1" applyFont="1" applyFill="1" applyBorder="1"/>
    <xf numFmtId="0" fontId="24" fillId="0" borderId="44" xfId="1" applyFont="1" applyFill="1" applyBorder="1"/>
    <xf numFmtId="0" fontId="21" fillId="0" borderId="52" xfId="0" applyFont="1" applyFill="1" applyBorder="1" applyAlignment="1">
      <alignment horizontal="center" wrapText="1"/>
    </xf>
    <xf numFmtId="168" fontId="21" fillId="0" borderId="52" xfId="4" applyNumberFormat="1" applyFont="1" applyFill="1" applyBorder="1" applyAlignment="1">
      <alignment horizontal="center" wrapText="1"/>
    </xf>
    <xf numFmtId="0" fontId="21" fillId="0" borderId="52" xfId="0" applyFont="1" applyFill="1" applyBorder="1" applyAlignment="1">
      <alignment horizontal="center"/>
    </xf>
    <xf numFmtId="3" fontId="21" fillId="0" borderId="52" xfId="4" applyNumberFormat="1" applyFont="1" applyFill="1" applyBorder="1" applyAlignment="1">
      <alignment horizontal="center"/>
    </xf>
    <xf numFmtId="0" fontId="21" fillId="0" borderId="52" xfId="0" applyFont="1" applyFill="1" applyBorder="1"/>
    <xf numFmtId="0" fontId="22" fillId="0" borderId="52" xfId="1" applyFont="1" applyFill="1" applyBorder="1" applyAlignment="1">
      <alignment horizontal="left" vertical="top"/>
    </xf>
    <xf numFmtId="2" fontId="21" fillId="0" borderId="51" xfId="1" applyNumberFormat="1" applyFont="1" applyFill="1" applyBorder="1" applyAlignment="1">
      <alignment horizontal="right" vertical="center" wrapText="1"/>
    </xf>
    <xf numFmtId="0" fontId="21" fillId="0" borderId="52" xfId="1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2" xfId="1" applyFont="1" applyFill="1" applyBorder="1" applyAlignment="1">
      <alignment vertical="center"/>
    </xf>
    <xf numFmtId="168" fontId="22" fillId="10" borderId="52" xfId="1" applyNumberFormat="1" applyFont="1" applyFill="1" applyBorder="1" applyAlignment="1">
      <alignment horizontal="center"/>
    </xf>
    <xf numFmtId="0" fontId="23" fillId="0" borderId="52" xfId="1" applyFont="1" applyFill="1" applyBorder="1" applyAlignment="1">
      <alignment wrapText="1"/>
    </xf>
    <xf numFmtId="41" fontId="21" fillId="0" borderId="51" xfId="6" applyFont="1" applyFill="1" applyBorder="1" applyAlignment="1">
      <alignment horizontal="right" vertical="center"/>
    </xf>
    <xf numFmtId="165" fontId="26" fillId="5" borderId="23" xfId="0" applyNumberFormat="1" applyFont="1" applyFill="1" applyBorder="1" applyAlignment="1">
      <alignment vertical="center"/>
    </xf>
    <xf numFmtId="165" fontId="26" fillId="3" borderId="25" xfId="0" applyNumberFormat="1" applyFont="1" applyFill="1" applyBorder="1" applyAlignment="1">
      <alignment vertical="center"/>
    </xf>
    <xf numFmtId="165" fontId="26" fillId="5" borderId="25" xfId="0" applyNumberFormat="1" applyFont="1" applyFill="1" applyBorder="1" applyAlignment="1">
      <alignment vertical="center"/>
    </xf>
    <xf numFmtId="165" fontId="26" fillId="6" borderId="28" xfId="0" applyNumberFormat="1" applyFont="1" applyFill="1" applyBorder="1" applyAlignment="1">
      <alignment vertical="center"/>
    </xf>
    <xf numFmtId="49" fontId="19" fillId="9" borderId="36" xfId="0" applyNumberFormat="1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7">
    <cellStyle name="Millares [0]" xfId="6" builtinId="6"/>
    <cellStyle name="Millares 6 2" xfId="3"/>
    <cellStyle name="Millares 9" xfId="4"/>
    <cellStyle name="Moneda 4" xfId="2"/>
    <cellStyle name="Moneda 5" xfId="5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0"/>
          <a:ext cx="6448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105"/>
  <sheetViews>
    <sheetView showGridLines="0" tabSelected="1" zoomScaleNormal="100" workbookViewId="0"/>
  </sheetViews>
  <sheetFormatPr baseColWidth="10" defaultColWidth="10.85546875" defaultRowHeight="11.25" customHeight="1"/>
  <cols>
    <col min="2" max="2" width="25.7109375" style="1" customWidth="1"/>
    <col min="3" max="3" width="19.42578125" style="1" customWidth="1"/>
    <col min="4" max="4" width="9.42578125" style="1" customWidth="1"/>
    <col min="5" max="5" width="18.5703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2:7" ht="15" customHeight="1">
      <c r="B1" s="2"/>
      <c r="C1" s="2"/>
      <c r="D1" s="2"/>
      <c r="E1" s="2"/>
      <c r="F1" s="2"/>
      <c r="G1" s="2"/>
    </row>
    <row r="2" spans="2:7" ht="15" customHeight="1">
      <c r="B2" s="2"/>
      <c r="C2" s="2"/>
      <c r="D2" s="2"/>
      <c r="E2" s="2"/>
      <c r="F2" s="2"/>
      <c r="G2" s="2"/>
    </row>
    <row r="3" spans="2:7" ht="15" customHeight="1">
      <c r="B3" s="2"/>
      <c r="C3" s="2"/>
      <c r="D3" s="2"/>
      <c r="E3" s="2"/>
      <c r="F3" s="2"/>
      <c r="G3" s="2"/>
    </row>
    <row r="4" spans="2:7" ht="15" customHeight="1">
      <c r="B4" s="2"/>
      <c r="C4" s="2"/>
      <c r="D4" s="2"/>
      <c r="E4" s="2"/>
      <c r="F4" s="2"/>
      <c r="G4" s="2"/>
    </row>
    <row r="5" spans="2:7" ht="15" customHeight="1">
      <c r="B5" s="2"/>
      <c r="C5" s="2"/>
      <c r="D5" s="2"/>
      <c r="E5" s="2"/>
      <c r="F5" s="2"/>
      <c r="G5" s="2"/>
    </row>
    <row r="6" spans="2:7" ht="15" customHeight="1">
      <c r="B6" s="2"/>
      <c r="C6" s="2"/>
      <c r="D6" s="2"/>
      <c r="E6" s="2"/>
      <c r="F6" s="2"/>
      <c r="G6" s="2"/>
    </row>
    <row r="7" spans="2:7" ht="15" customHeight="1">
      <c r="B7" s="3"/>
      <c r="C7" s="4"/>
      <c r="D7" s="2"/>
      <c r="E7" s="4"/>
      <c r="F7" s="4"/>
      <c r="G7" s="4"/>
    </row>
    <row r="8" spans="2:7" ht="12" customHeight="1">
      <c r="B8" s="5" t="s">
        <v>0</v>
      </c>
      <c r="C8" s="107" t="s">
        <v>95</v>
      </c>
      <c r="D8" s="6"/>
      <c r="E8" s="160" t="s">
        <v>127</v>
      </c>
      <c r="F8" s="161"/>
      <c r="G8" s="110">
        <v>8000</v>
      </c>
    </row>
    <row r="9" spans="2:7" ht="24">
      <c r="B9" s="7" t="s">
        <v>1</v>
      </c>
      <c r="C9" s="107" t="s">
        <v>96</v>
      </c>
      <c r="D9" s="8"/>
      <c r="E9" s="158" t="s">
        <v>2</v>
      </c>
      <c r="F9" s="159"/>
      <c r="G9" s="108" t="s">
        <v>97</v>
      </c>
    </row>
    <row r="10" spans="2:7" ht="18" customHeight="1">
      <c r="B10" s="7" t="s">
        <v>3</v>
      </c>
      <c r="C10" s="107" t="s">
        <v>85</v>
      </c>
      <c r="D10" s="8"/>
      <c r="E10" s="158" t="s">
        <v>98</v>
      </c>
      <c r="F10" s="159"/>
      <c r="G10" s="151">
        <v>1500</v>
      </c>
    </row>
    <row r="11" spans="2:7" ht="11.25" customHeight="1">
      <c r="B11" s="7" t="s">
        <v>4</v>
      </c>
      <c r="C11" s="107" t="s">
        <v>61</v>
      </c>
      <c r="D11" s="8"/>
      <c r="E11" s="9" t="s">
        <v>5</v>
      </c>
      <c r="F11" s="10"/>
      <c r="G11" s="110">
        <f>G8*G10</f>
        <v>12000000</v>
      </c>
    </row>
    <row r="12" spans="2:7" ht="11.25" customHeight="1">
      <c r="B12" s="7" t="s">
        <v>6</v>
      </c>
      <c r="C12" s="107" t="s">
        <v>62</v>
      </c>
      <c r="D12" s="8"/>
      <c r="E12" s="158" t="s">
        <v>7</v>
      </c>
      <c r="F12" s="159"/>
      <c r="G12" s="145" t="s">
        <v>99</v>
      </c>
    </row>
    <row r="13" spans="2:7" ht="24">
      <c r="B13" s="7" t="s">
        <v>8</v>
      </c>
      <c r="C13" s="107" t="s">
        <v>63</v>
      </c>
      <c r="D13" s="8"/>
      <c r="E13" s="158" t="s">
        <v>9</v>
      </c>
      <c r="F13" s="159"/>
      <c r="G13" s="108" t="s">
        <v>97</v>
      </c>
    </row>
    <row r="14" spans="2:7" ht="36">
      <c r="B14" s="7" t="s">
        <v>10</v>
      </c>
      <c r="C14" s="109" t="s">
        <v>129</v>
      </c>
      <c r="D14" s="8"/>
      <c r="E14" s="162" t="s">
        <v>11</v>
      </c>
      <c r="F14" s="163"/>
      <c r="G14" s="108" t="s">
        <v>65</v>
      </c>
    </row>
    <row r="15" spans="2:7" ht="12" customHeight="1">
      <c r="B15" s="12"/>
      <c r="C15" s="13"/>
      <c r="D15" s="14"/>
      <c r="E15" s="15"/>
      <c r="F15" s="15"/>
      <c r="G15" s="16"/>
    </row>
    <row r="16" spans="2:7" ht="12" customHeight="1">
      <c r="B16" s="164" t="s">
        <v>12</v>
      </c>
      <c r="C16" s="165"/>
      <c r="D16" s="165"/>
      <c r="E16" s="165"/>
      <c r="F16" s="165"/>
      <c r="G16" s="165"/>
    </row>
    <row r="17" spans="2:7" ht="12" customHeight="1">
      <c r="B17" s="17"/>
      <c r="C17" s="18"/>
      <c r="D17" s="18"/>
      <c r="E17" s="18"/>
      <c r="F17" s="19"/>
      <c r="G17" s="19"/>
    </row>
    <row r="18" spans="2:7" ht="12" customHeight="1">
      <c r="B18" s="20" t="s">
        <v>13</v>
      </c>
      <c r="C18" s="21"/>
      <c r="D18" s="22"/>
      <c r="E18" s="22"/>
      <c r="F18" s="22"/>
      <c r="G18" s="22"/>
    </row>
    <row r="19" spans="2:7" ht="24" customHeight="1">
      <c r="B19" s="23" t="s">
        <v>14</v>
      </c>
      <c r="C19" s="23" t="s">
        <v>15</v>
      </c>
      <c r="D19" s="23" t="s">
        <v>16</v>
      </c>
      <c r="E19" s="23" t="s">
        <v>17</v>
      </c>
      <c r="F19" s="23" t="s">
        <v>18</v>
      </c>
      <c r="G19" s="23" t="s">
        <v>19</v>
      </c>
    </row>
    <row r="20" spans="2:7" ht="15.75" customHeight="1">
      <c r="B20" s="111" t="s">
        <v>66</v>
      </c>
      <c r="C20" s="112" t="s">
        <v>20</v>
      </c>
      <c r="D20" s="112">
        <v>25</v>
      </c>
      <c r="E20" s="112" t="s">
        <v>100</v>
      </c>
      <c r="F20" s="113">
        <v>25000</v>
      </c>
      <c r="G20" s="11">
        <f>(D20*F20)</f>
        <v>625000</v>
      </c>
    </row>
    <row r="21" spans="2:7" ht="15.75" customHeight="1">
      <c r="B21" s="111" t="s">
        <v>103</v>
      </c>
      <c r="C21" s="112" t="s">
        <v>20</v>
      </c>
      <c r="D21" s="112">
        <v>2</v>
      </c>
      <c r="E21" s="112" t="s">
        <v>77</v>
      </c>
      <c r="F21" s="113">
        <v>25000</v>
      </c>
      <c r="G21" s="11">
        <f t="shared" ref="G21:G26" si="0">(D21*F21)</f>
        <v>50000</v>
      </c>
    </row>
    <row r="22" spans="2:7" ht="15.75" customHeight="1">
      <c r="B22" s="111" t="s">
        <v>103</v>
      </c>
      <c r="C22" s="112" t="s">
        <v>20</v>
      </c>
      <c r="D22" s="112">
        <v>3</v>
      </c>
      <c r="E22" s="146" t="s">
        <v>104</v>
      </c>
      <c r="F22" s="113">
        <v>25000</v>
      </c>
      <c r="G22" s="11">
        <f t="shared" si="0"/>
        <v>75000</v>
      </c>
    </row>
    <row r="23" spans="2:7" ht="15.75" customHeight="1">
      <c r="B23" s="111" t="s">
        <v>101</v>
      </c>
      <c r="C23" s="112" t="s">
        <v>20</v>
      </c>
      <c r="D23" s="112">
        <v>5</v>
      </c>
      <c r="E23" s="146" t="s">
        <v>122</v>
      </c>
      <c r="F23" s="113">
        <v>25000</v>
      </c>
      <c r="G23" s="11">
        <f t="shared" si="0"/>
        <v>125000</v>
      </c>
    </row>
    <row r="24" spans="2:7" ht="15.75" customHeight="1">
      <c r="B24" s="114" t="s">
        <v>105</v>
      </c>
      <c r="C24" s="112" t="s">
        <v>20</v>
      </c>
      <c r="D24" s="115">
        <v>1</v>
      </c>
      <c r="E24" s="112" t="s">
        <v>70</v>
      </c>
      <c r="F24" s="113">
        <v>25000</v>
      </c>
      <c r="G24" s="11">
        <f t="shared" si="0"/>
        <v>25000</v>
      </c>
    </row>
    <row r="25" spans="2:7" ht="15.75" customHeight="1">
      <c r="B25" s="146" t="s">
        <v>106</v>
      </c>
      <c r="C25" s="112" t="s">
        <v>20</v>
      </c>
      <c r="D25" s="112">
        <v>3</v>
      </c>
      <c r="E25" s="112" t="s">
        <v>107</v>
      </c>
      <c r="F25" s="113">
        <v>25000</v>
      </c>
      <c r="G25" s="11">
        <f t="shared" si="0"/>
        <v>75000</v>
      </c>
    </row>
    <row r="26" spans="2:7" ht="15.75" customHeight="1">
      <c r="B26" s="111" t="s">
        <v>108</v>
      </c>
      <c r="C26" s="112" t="s">
        <v>20</v>
      </c>
      <c r="D26" s="112">
        <v>50</v>
      </c>
      <c r="E26" s="146" t="s">
        <v>109</v>
      </c>
      <c r="F26" s="113">
        <v>25000</v>
      </c>
      <c r="G26" s="11">
        <f t="shared" si="0"/>
        <v>1250000</v>
      </c>
    </row>
    <row r="27" spans="2:7" ht="12.75" customHeight="1">
      <c r="B27" s="24" t="s">
        <v>21</v>
      </c>
      <c r="C27" s="25"/>
      <c r="D27" s="25"/>
      <c r="E27" s="25"/>
      <c r="F27" s="26"/>
      <c r="G27" s="27">
        <f>SUM(G20:G26)</f>
        <v>2225000</v>
      </c>
    </row>
    <row r="28" spans="2:7" ht="12" customHeight="1">
      <c r="B28" s="17"/>
      <c r="C28" s="19"/>
      <c r="D28" s="19"/>
      <c r="E28" s="19"/>
      <c r="F28" s="28"/>
      <c r="G28" s="28"/>
    </row>
    <row r="29" spans="2:7" ht="12" customHeight="1">
      <c r="B29" s="29" t="s">
        <v>22</v>
      </c>
      <c r="C29" s="30"/>
      <c r="D29" s="31"/>
      <c r="E29" s="31"/>
      <c r="F29" s="32"/>
      <c r="G29" s="32"/>
    </row>
    <row r="30" spans="2:7" ht="24" customHeight="1">
      <c r="B30" s="33" t="s">
        <v>14</v>
      </c>
      <c r="C30" s="34" t="s">
        <v>15</v>
      </c>
      <c r="D30" s="34" t="s">
        <v>16</v>
      </c>
      <c r="E30" s="33" t="s">
        <v>17</v>
      </c>
      <c r="F30" s="34" t="s">
        <v>18</v>
      </c>
      <c r="G30" s="33" t="s">
        <v>19</v>
      </c>
    </row>
    <row r="31" spans="2:7" ht="12" customHeight="1">
      <c r="B31" s="35"/>
      <c r="C31" s="36"/>
      <c r="D31" s="36"/>
      <c r="E31" s="36"/>
      <c r="F31" s="105"/>
      <c r="G31" s="105"/>
    </row>
    <row r="32" spans="2:7" ht="12" customHeight="1">
      <c r="B32" s="37" t="s">
        <v>23</v>
      </c>
      <c r="C32" s="38"/>
      <c r="D32" s="38"/>
      <c r="E32" s="38"/>
      <c r="F32" s="39"/>
      <c r="G32" s="106">
        <f>SUM(G31)</f>
        <v>0</v>
      </c>
    </row>
    <row r="33" spans="2:11" ht="12" customHeight="1">
      <c r="B33" s="40"/>
      <c r="C33" s="41"/>
      <c r="D33" s="41"/>
      <c r="E33" s="41"/>
      <c r="F33" s="42"/>
      <c r="G33" s="42"/>
    </row>
    <row r="34" spans="2:11" ht="12" customHeight="1">
      <c r="B34" s="29" t="s">
        <v>24</v>
      </c>
      <c r="C34" s="30"/>
      <c r="D34" s="31"/>
      <c r="E34" s="31"/>
      <c r="F34" s="32"/>
      <c r="G34" s="32"/>
    </row>
    <row r="35" spans="2:11" ht="24" customHeight="1">
      <c r="B35" s="43" t="s">
        <v>14</v>
      </c>
      <c r="C35" s="43" t="s">
        <v>15</v>
      </c>
      <c r="D35" s="43" t="s">
        <v>16</v>
      </c>
      <c r="E35" s="43" t="s">
        <v>17</v>
      </c>
      <c r="F35" s="44" t="s">
        <v>18</v>
      </c>
      <c r="G35" s="43" t="s">
        <v>19</v>
      </c>
    </row>
    <row r="36" spans="2:11" ht="12.75" customHeight="1">
      <c r="B36" s="147" t="s">
        <v>83</v>
      </c>
      <c r="C36" s="139" t="s">
        <v>25</v>
      </c>
      <c r="D36" s="139">
        <v>1</v>
      </c>
      <c r="E36" s="139" t="s">
        <v>69</v>
      </c>
      <c r="F36" s="140">
        <v>45000</v>
      </c>
      <c r="G36" s="11">
        <f t="shared" ref="G36:G41" si="1">(D36*F36)</f>
        <v>45000</v>
      </c>
    </row>
    <row r="37" spans="2:11" ht="12.75" customHeight="1">
      <c r="B37" s="147" t="s">
        <v>67</v>
      </c>
      <c r="C37" s="139" t="s">
        <v>25</v>
      </c>
      <c r="D37" s="139">
        <v>3</v>
      </c>
      <c r="E37" s="139" t="s">
        <v>68</v>
      </c>
      <c r="F37" s="140">
        <v>25000</v>
      </c>
      <c r="G37" s="11">
        <f t="shared" si="1"/>
        <v>75000</v>
      </c>
    </row>
    <row r="38" spans="2:11" ht="12.75" customHeight="1">
      <c r="B38" s="147" t="s">
        <v>86</v>
      </c>
      <c r="C38" s="139" t="s">
        <v>25</v>
      </c>
      <c r="D38" s="139">
        <v>1</v>
      </c>
      <c r="E38" s="139" t="s">
        <v>71</v>
      </c>
      <c r="F38" s="140">
        <v>110000</v>
      </c>
      <c r="G38" s="11">
        <f t="shared" si="1"/>
        <v>110000</v>
      </c>
    </row>
    <row r="39" spans="2:11" ht="12.75" customHeight="1">
      <c r="B39" s="147" t="s">
        <v>84</v>
      </c>
      <c r="C39" s="139" t="s">
        <v>25</v>
      </c>
      <c r="D39" s="139">
        <v>0.5</v>
      </c>
      <c r="E39" s="139" t="s">
        <v>72</v>
      </c>
      <c r="F39" s="140">
        <v>110000</v>
      </c>
      <c r="G39" s="11">
        <f t="shared" si="1"/>
        <v>55000</v>
      </c>
    </row>
    <row r="40" spans="2:11" ht="12.75" customHeight="1">
      <c r="B40" s="147" t="s">
        <v>87</v>
      </c>
      <c r="C40" s="139" t="s">
        <v>25</v>
      </c>
      <c r="D40" s="139">
        <v>6</v>
      </c>
      <c r="E40" s="139" t="s">
        <v>92</v>
      </c>
      <c r="F40" s="140">
        <v>60000</v>
      </c>
      <c r="G40" s="11">
        <f t="shared" si="1"/>
        <v>360000</v>
      </c>
    </row>
    <row r="41" spans="2:11" ht="12.75" customHeight="1">
      <c r="B41" s="147" t="s">
        <v>73</v>
      </c>
      <c r="C41" s="139" t="s">
        <v>25</v>
      </c>
      <c r="D41" s="139">
        <v>10</v>
      </c>
      <c r="E41" s="139" t="s">
        <v>68</v>
      </c>
      <c r="F41" s="140">
        <v>25000</v>
      </c>
      <c r="G41" s="11">
        <f t="shared" si="1"/>
        <v>250000</v>
      </c>
    </row>
    <row r="42" spans="2:11" ht="12.75" customHeight="1">
      <c r="B42" s="45" t="s">
        <v>26</v>
      </c>
      <c r="C42" s="46"/>
      <c r="D42" s="46"/>
      <c r="E42" s="46"/>
      <c r="F42" s="47"/>
      <c r="G42" s="48">
        <f>SUM(G36:G41)</f>
        <v>895000</v>
      </c>
    </row>
    <row r="43" spans="2:11" ht="12" customHeight="1">
      <c r="B43" s="40"/>
      <c r="C43" s="41"/>
      <c r="D43" s="41"/>
      <c r="E43" s="41"/>
      <c r="F43" s="42"/>
      <c r="G43" s="42"/>
    </row>
    <row r="44" spans="2:11" ht="12" customHeight="1">
      <c r="B44" s="29" t="s">
        <v>27</v>
      </c>
      <c r="C44" s="30"/>
      <c r="D44" s="31"/>
      <c r="E44" s="31"/>
      <c r="F44" s="32"/>
      <c r="G44" s="32"/>
    </row>
    <row r="45" spans="2:11" ht="24" customHeight="1">
      <c r="B45" s="44" t="s">
        <v>28</v>
      </c>
      <c r="C45" s="44" t="s">
        <v>29</v>
      </c>
      <c r="D45" s="44" t="s">
        <v>30</v>
      </c>
      <c r="E45" s="44" t="s">
        <v>17</v>
      </c>
      <c r="F45" s="44" t="s">
        <v>18</v>
      </c>
      <c r="G45" s="44" t="s">
        <v>19</v>
      </c>
      <c r="K45" s="104"/>
    </row>
    <row r="46" spans="2:11" ht="12.75" customHeight="1">
      <c r="B46" s="116" t="s">
        <v>31</v>
      </c>
      <c r="C46" s="117"/>
      <c r="D46" s="117"/>
      <c r="E46" s="118"/>
      <c r="F46" s="119"/>
      <c r="G46" s="49"/>
      <c r="K46" s="104"/>
    </row>
    <row r="47" spans="2:11" ht="12.75" customHeight="1">
      <c r="B47" s="118" t="s">
        <v>110</v>
      </c>
      <c r="C47" s="117" t="s">
        <v>32</v>
      </c>
      <c r="D47" s="117">
        <v>250</v>
      </c>
      <c r="E47" s="117" t="s">
        <v>111</v>
      </c>
      <c r="F47" s="120">
        <v>1920</v>
      </c>
      <c r="G47" s="50">
        <f>(D47*F47)</f>
        <v>480000</v>
      </c>
    </row>
    <row r="48" spans="2:11" ht="12.75" customHeight="1">
      <c r="B48" s="118" t="s">
        <v>89</v>
      </c>
      <c r="C48" s="117" t="s">
        <v>32</v>
      </c>
      <c r="D48" s="117">
        <v>200</v>
      </c>
      <c r="E48" s="117" t="s">
        <v>102</v>
      </c>
      <c r="F48" s="120">
        <v>1476</v>
      </c>
      <c r="G48" s="50">
        <f t="shared" ref="G48:G65" si="2">(D48*F48)</f>
        <v>295200</v>
      </c>
    </row>
    <row r="49" spans="2:7" ht="12.75" customHeight="1">
      <c r="B49" s="111" t="s">
        <v>74</v>
      </c>
      <c r="C49" s="117" t="s">
        <v>32</v>
      </c>
      <c r="D49" s="112">
        <v>200</v>
      </c>
      <c r="E49" s="117" t="s">
        <v>102</v>
      </c>
      <c r="F49" s="120">
        <v>1200</v>
      </c>
      <c r="G49" s="50">
        <f t="shared" si="2"/>
        <v>240000</v>
      </c>
    </row>
    <row r="50" spans="2:7" ht="12.75" customHeight="1">
      <c r="B50" s="118" t="s">
        <v>112</v>
      </c>
      <c r="C50" s="117" t="s">
        <v>32</v>
      </c>
      <c r="D50" s="117">
        <v>50</v>
      </c>
      <c r="E50" s="117" t="s">
        <v>102</v>
      </c>
      <c r="F50" s="121">
        <v>1300</v>
      </c>
      <c r="G50" s="50">
        <f t="shared" si="2"/>
        <v>65000</v>
      </c>
    </row>
    <row r="51" spans="2:7" ht="12.75" customHeight="1">
      <c r="B51" s="148" t="s">
        <v>88</v>
      </c>
      <c r="C51" s="117" t="s">
        <v>32</v>
      </c>
      <c r="D51" s="117">
        <v>100</v>
      </c>
      <c r="E51" s="117" t="s">
        <v>102</v>
      </c>
      <c r="F51" s="121">
        <v>1250</v>
      </c>
      <c r="G51" s="50">
        <f t="shared" si="2"/>
        <v>125000</v>
      </c>
    </row>
    <row r="52" spans="2:7" ht="12.75" customHeight="1">
      <c r="B52" s="148" t="s">
        <v>90</v>
      </c>
      <c r="C52" s="117" t="s">
        <v>75</v>
      </c>
      <c r="D52" s="117">
        <v>10</v>
      </c>
      <c r="E52" s="117" t="s">
        <v>111</v>
      </c>
      <c r="F52" s="121">
        <v>1000</v>
      </c>
      <c r="G52" s="50">
        <f t="shared" si="2"/>
        <v>10000</v>
      </c>
    </row>
    <row r="53" spans="2:7" ht="12.75" customHeight="1">
      <c r="B53" s="122" t="s">
        <v>76</v>
      </c>
      <c r="C53" s="117"/>
      <c r="D53" s="117"/>
      <c r="E53" s="117"/>
      <c r="F53" s="121"/>
      <c r="G53" s="50"/>
    </row>
    <row r="54" spans="2:7" ht="12.75" customHeight="1">
      <c r="B54" s="118" t="s">
        <v>113</v>
      </c>
      <c r="C54" s="117" t="s">
        <v>75</v>
      </c>
      <c r="D54" s="117">
        <v>24</v>
      </c>
      <c r="E54" s="117" t="s">
        <v>91</v>
      </c>
      <c r="F54" s="121">
        <v>5000</v>
      </c>
      <c r="G54" s="50">
        <f t="shared" si="2"/>
        <v>120000</v>
      </c>
    </row>
    <row r="55" spans="2:7" ht="12.75" customHeight="1">
      <c r="B55" s="148" t="s">
        <v>114</v>
      </c>
      <c r="C55" s="117" t="s">
        <v>75</v>
      </c>
      <c r="D55" s="117">
        <v>8</v>
      </c>
      <c r="E55" s="115" t="s">
        <v>100</v>
      </c>
      <c r="F55" s="149">
        <v>5000</v>
      </c>
      <c r="G55" s="50">
        <f t="shared" si="2"/>
        <v>40000</v>
      </c>
    </row>
    <row r="56" spans="2:7" ht="12.75" customHeight="1">
      <c r="B56" s="118" t="s">
        <v>115</v>
      </c>
      <c r="C56" s="117" t="s">
        <v>32</v>
      </c>
      <c r="D56" s="117">
        <v>18</v>
      </c>
      <c r="E56" s="115" t="s">
        <v>100</v>
      </c>
      <c r="F56" s="149">
        <v>17000</v>
      </c>
      <c r="G56" s="50">
        <f t="shared" si="2"/>
        <v>306000</v>
      </c>
    </row>
    <row r="57" spans="2:7" ht="12.75" customHeight="1">
      <c r="B57" s="150" t="s">
        <v>33</v>
      </c>
      <c r="C57" s="117"/>
      <c r="D57" s="112"/>
      <c r="E57" s="112"/>
      <c r="F57" s="121"/>
      <c r="G57" s="50"/>
    </row>
    <row r="58" spans="2:7" ht="12.75" customHeight="1">
      <c r="B58" s="118" t="s">
        <v>128</v>
      </c>
      <c r="C58" s="117" t="s">
        <v>75</v>
      </c>
      <c r="D58" s="117">
        <v>14</v>
      </c>
      <c r="E58" s="117" t="s">
        <v>102</v>
      </c>
      <c r="F58" s="121">
        <v>20000</v>
      </c>
      <c r="G58" s="50">
        <f t="shared" si="2"/>
        <v>280000</v>
      </c>
    </row>
    <row r="59" spans="2:7" ht="12.75" customHeight="1">
      <c r="B59" s="118" t="s">
        <v>116</v>
      </c>
      <c r="C59" s="117" t="s">
        <v>75</v>
      </c>
      <c r="D59" s="117">
        <v>2</v>
      </c>
      <c r="E59" s="117" t="s">
        <v>102</v>
      </c>
      <c r="F59" s="121">
        <v>8000</v>
      </c>
      <c r="G59" s="50">
        <f t="shared" si="2"/>
        <v>16000</v>
      </c>
    </row>
    <row r="60" spans="2:7" ht="12.75" customHeight="1">
      <c r="B60" s="150" t="s">
        <v>117</v>
      </c>
      <c r="C60" s="117"/>
      <c r="D60" s="112"/>
      <c r="E60" s="112"/>
      <c r="F60" s="121"/>
      <c r="G60" s="50"/>
    </row>
    <row r="61" spans="2:7" ht="12.75" customHeight="1">
      <c r="B61" s="111" t="s">
        <v>118</v>
      </c>
      <c r="C61" s="117" t="s">
        <v>75</v>
      </c>
      <c r="D61" s="112">
        <v>1</v>
      </c>
      <c r="E61" s="112" t="s">
        <v>64</v>
      </c>
      <c r="F61" s="121">
        <v>130000</v>
      </c>
      <c r="G61" s="50">
        <f t="shared" si="2"/>
        <v>130000</v>
      </c>
    </row>
    <row r="62" spans="2:7" ht="12.75" customHeight="1">
      <c r="B62" s="111" t="s">
        <v>119</v>
      </c>
      <c r="C62" s="117" t="s">
        <v>75</v>
      </c>
      <c r="D62" s="112">
        <v>1</v>
      </c>
      <c r="E62" s="112" t="s">
        <v>64</v>
      </c>
      <c r="F62" s="121">
        <v>143000</v>
      </c>
      <c r="G62" s="50">
        <f t="shared" si="2"/>
        <v>143000</v>
      </c>
    </row>
    <row r="63" spans="2:7" ht="12.75" customHeight="1">
      <c r="B63" s="111" t="s">
        <v>120</v>
      </c>
      <c r="C63" s="117" t="s">
        <v>75</v>
      </c>
      <c r="D63" s="112">
        <v>1</v>
      </c>
      <c r="E63" s="112" t="s">
        <v>64</v>
      </c>
      <c r="F63" s="121">
        <v>80000</v>
      </c>
      <c r="G63" s="50">
        <f t="shared" si="2"/>
        <v>80000</v>
      </c>
    </row>
    <row r="64" spans="2:7" ht="12.75" customHeight="1">
      <c r="B64" s="146" t="s">
        <v>126</v>
      </c>
      <c r="C64" s="117" t="s">
        <v>75</v>
      </c>
      <c r="D64" s="112">
        <v>3</v>
      </c>
      <c r="E64" s="112" t="s">
        <v>77</v>
      </c>
      <c r="F64" s="121">
        <v>17000</v>
      </c>
      <c r="G64" s="50">
        <f t="shared" si="2"/>
        <v>51000</v>
      </c>
    </row>
    <row r="65" spans="2:7" ht="12.75" customHeight="1">
      <c r="B65" s="143" t="s">
        <v>93</v>
      </c>
      <c r="C65" s="141" t="s">
        <v>94</v>
      </c>
      <c r="D65" s="141">
        <v>60</v>
      </c>
      <c r="E65" s="141" t="s">
        <v>64</v>
      </c>
      <c r="F65" s="142">
        <v>900</v>
      </c>
      <c r="G65" s="50">
        <f t="shared" si="2"/>
        <v>54000</v>
      </c>
    </row>
    <row r="66" spans="2:7" ht="13.5" customHeight="1">
      <c r="B66" s="51" t="s">
        <v>34</v>
      </c>
      <c r="C66" s="52"/>
      <c r="D66" s="52"/>
      <c r="E66" s="52"/>
      <c r="F66" s="53"/>
      <c r="G66" s="54">
        <f>SUM(G46:G65)</f>
        <v>2435200</v>
      </c>
    </row>
    <row r="67" spans="2:7" ht="12" customHeight="1">
      <c r="B67" s="40"/>
      <c r="C67" s="41"/>
      <c r="D67" s="41"/>
      <c r="E67" s="55"/>
      <c r="F67" s="42"/>
      <c r="G67" s="42"/>
    </row>
    <row r="68" spans="2:7" ht="12" customHeight="1">
      <c r="B68" s="29" t="s">
        <v>35</v>
      </c>
      <c r="C68" s="30"/>
      <c r="D68" s="31"/>
      <c r="E68" s="31"/>
      <c r="F68" s="32"/>
      <c r="G68" s="32"/>
    </row>
    <row r="69" spans="2:7" ht="24" customHeight="1">
      <c r="B69" s="123" t="s">
        <v>36</v>
      </c>
      <c r="C69" s="124" t="s">
        <v>29</v>
      </c>
      <c r="D69" s="124" t="s">
        <v>30</v>
      </c>
      <c r="E69" s="123" t="s">
        <v>17</v>
      </c>
      <c r="F69" s="124" t="s">
        <v>18</v>
      </c>
      <c r="G69" s="123" t="s">
        <v>19</v>
      </c>
    </row>
    <row r="70" spans="2:7" ht="12.75" customHeight="1">
      <c r="B70" s="144" t="s">
        <v>78</v>
      </c>
      <c r="C70" s="130" t="s">
        <v>79</v>
      </c>
      <c r="D70" s="131">
        <v>1</v>
      </c>
      <c r="E70" s="117" t="s">
        <v>121</v>
      </c>
      <c r="F70" s="131">
        <v>180000</v>
      </c>
      <c r="G70" s="129">
        <f t="shared" ref="G70:G71" si="3">(D70*F70)</f>
        <v>180000</v>
      </c>
    </row>
    <row r="71" spans="2:7" ht="12.75" customHeight="1">
      <c r="B71" s="144" t="s">
        <v>125</v>
      </c>
      <c r="C71" s="130" t="s">
        <v>32</v>
      </c>
      <c r="D71" s="131">
        <v>30000</v>
      </c>
      <c r="E71" s="117" t="s">
        <v>92</v>
      </c>
      <c r="F71" s="131">
        <v>50</v>
      </c>
      <c r="G71" s="129">
        <f t="shared" si="3"/>
        <v>1500000</v>
      </c>
    </row>
    <row r="72" spans="2:7" ht="13.5" customHeight="1">
      <c r="B72" s="125" t="s">
        <v>37</v>
      </c>
      <c r="C72" s="126"/>
      <c r="D72" s="126"/>
      <c r="E72" s="126"/>
      <c r="F72" s="127"/>
      <c r="G72" s="128">
        <f>SUM(G70:G71)</f>
        <v>1680000</v>
      </c>
    </row>
    <row r="73" spans="2:7" ht="12" customHeight="1">
      <c r="B73" s="70"/>
      <c r="C73" s="70"/>
      <c r="D73" s="70"/>
      <c r="E73" s="70"/>
      <c r="F73" s="71"/>
      <c r="G73" s="71"/>
    </row>
    <row r="74" spans="2:7" ht="12" customHeight="1">
      <c r="B74" s="72" t="s">
        <v>38</v>
      </c>
      <c r="C74" s="73"/>
      <c r="D74" s="73"/>
      <c r="E74" s="73"/>
      <c r="F74" s="73"/>
      <c r="G74" s="152">
        <f>G27+G32+G42+G66+G72</f>
        <v>7235200</v>
      </c>
    </row>
    <row r="75" spans="2:7" ht="12" customHeight="1">
      <c r="B75" s="74" t="s">
        <v>39</v>
      </c>
      <c r="C75" s="57"/>
      <c r="D75" s="57"/>
      <c r="E75" s="57"/>
      <c r="F75" s="57"/>
      <c r="G75" s="153">
        <f>G74*0.05</f>
        <v>361760</v>
      </c>
    </row>
    <row r="76" spans="2:7" ht="12" customHeight="1">
      <c r="B76" s="75" t="s">
        <v>40</v>
      </c>
      <c r="C76" s="56"/>
      <c r="D76" s="56"/>
      <c r="E76" s="56"/>
      <c r="F76" s="56"/>
      <c r="G76" s="154">
        <f>G75+G74</f>
        <v>7596960</v>
      </c>
    </row>
    <row r="77" spans="2:7" ht="12" customHeight="1">
      <c r="B77" s="74" t="s">
        <v>41</v>
      </c>
      <c r="C77" s="57"/>
      <c r="D77" s="57"/>
      <c r="E77" s="57"/>
      <c r="F77" s="57"/>
      <c r="G77" s="153">
        <f>G11</f>
        <v>12000000</v>
      </c>
    </row>
    <row r="78" spans="2:7" ht="12" customHeight="1">
      <c r="B78" s="76" t="s">
        <v>42</v>
      </c>
      <c r="C78" s="77"/>
      <c r="D78" s="77"/>
      <c r="E78" s="77"/>
      <c r="F78" s="77"/>
      <c r="G78" s="155">
        <f>G77-G76</f>
        <v>4403040</v>
      </c>
    </row>
    <row r="79" spans="2:7" ht="12" customHeight="1">
      <c r="B79" s="68" t="s">
        <v>43</v>
      </c>
      <c r="C79" s="69"/>
      <c r="D79" s="69"/>
      <c r="E79" s="69"/>
      <c r="F79" s="69"/>
      <c r="G79" s="65"/>
    </row>
    <row r="80" spans="2:7" ht="12.75" customHeight="1" thickBot="1">
      <c r="B80" s="78"/>
      <c r="C80" s="69"/>
      <c r="D80" s="69"/>
      <c r="E80" s="69"/>
      <c r="F80" s="69"/>
      <c r="G80" s="65"/>
    </row>
    <row r="81" spans="2:7" ht="12" customHeight="1">
      <c r="B81" s="90" t="s">
        <v>44</v>
      </c>
      <c r="C81" s="91"/>
      <c r="D81" s="91"/>
      <c r="E81" s="91"/>
      <c r="F81" s="92"/>
      <c r="G81" s="65"/>
    </row>
    <row r="82" spans="2:7" ht="12" customHeight="1">
      <c r="B82" s="93" t="s">
        <v>45</v>
      </c>
      <c r="C82" s="67"/>
      <c r="D82" s="67"/>
      <c r="E82" s="67"/>
      <c r="F82" s="94"/>
      <c r="G82" s="65"/>
    </row>
    <row r="83" spans="2:7" ht="12" customHeight="1">
      <c r="B83" s="93" t="s">
        <v>46</v>
      </c>
      <c r="C83" s="67"/>
      <c r="D83" s="67"/>
      <c r="E83" s="67"/>
      <c r="F83" s="94"/>
      <c r="G83" s="65"/>
    </row>
    <row r="84" spans="2:7" ht="12" customHeight="1">
      <c r="B84" s="93" t="s">
        <v>47</v>
      </c>
      <c r="C84" s="67"/>
      <c r="D84" s="67"/>
      <c r="E84" s="67"/>
      <c r="F84" s="94"/>
      <c r="G84" s="65"/>
    </row>
    <row r="85" spans="2:7" ht="12" customHeight="1">
      <c r="B85" s="93" t="s">
        <v>48</v>
      </c>
      <c r="C85" s="67"/>
      <c r="D85" s="67"/>
      <c r="E85" s="67"/>
      <c r="F85" s="94"/>
      <c r="G85" s="65"/>
    </row>
    <row r="86" spans="2:7" ht="12" customHeight="1">
      <c r="B86" s="93" t="s">
        <v>49</v>
      </c>
      <c r="C86" s="67"/>
      <c r="D86" s="67"/>
      <c r="E86" s="67"/>
      <c r="F86" s="94"/>
      <c r="G86" s="65"/>
    </row>
    <row r="87" spans="2:7" ht="12" customHeight="1">
      <c r="B87" s="93" t="s">
        <v>50</v>
      </c>
      <c r="C87" s="67"/>
      <c r="D87" s="67"/>
      <c r="E87" s="67"/>
      <c r="F87" s="94"/>
      <c r="G87" s="65"/>
    </row>
    <row r="88" spans="2:7" ht="12" customHeight="1">
      <c r="B88" s="137" t="s">
        <v>123</v>
      </c>
      <c r="C88" s="133"/>
      <c r="D88" s="133"/>
      <c r="E88" s="133"/>
      <c r="F88" s="134"/>
      <c r="G88" s="65"/>
    </row>
    <row r="89" spans="2:7" ht="12" customHeight="1" thickBot="1">
      <c r="B89" s="138" t="s">
        <v>124</v>
      </c>
      <c r="C89" s="135"/>
      <c r="D89" s="135"/>
      <c r="E89" s="135"/>
      <c r="F89" s="136"/>
      <c r="G89" s="65"/>
    </row>
    <row r="90" spans="2:7" ht="12.75" customHeight="1">
      <c r="B90" s="88"/>
      <c r="C90" s="67"/>
      <c r="D90" s="67"/>
      <c r="E90" s="67"/>
      <c r="F90" s="67"/>
      <c r="G90" s="65"/>
    </row>
    <row r="91" spans="2:7" ht="15" customHeight="1" thickBot="1">
      <c r="B91" s="156" t="s">
        <v>51</v>
      </c>
      <c r="C91" s="157"/>
      <c r="D91" s="87"/>
      <c r="E91" s="58"/>
      <c r="F91" s="58"/>
      <c r="G91" s="65"/>
    </row>
    <row r="92" spans="2:7" ht="12" customHeight="1">
      <c r="B92" s="80" t="s">
        <v>36</v>
      </c>
      <c r="C92" s="59" t="s">
        <v>52</v>
      </c>
      <c r="D92" s="81" t="s">
        <v>53</v>
      </c>
      <c r="E92" s="58"/>
      <c r="F92" s="58"/>
      <c r="G92" s="65"/>
    </row>
    <row r="93" spans="2:7" ht="12" customHeight="1">
      <c r="B93" s="82" t="s">
        <v>54</v>
      </c>
      <c r="C93" s="60">
        <f>G27</f>
        <v>2225000</v>
      </c>
      <c r="D93" s="83">
        <f>(C93/C99)</f>
        <v>0.29288031001874432</v>
      </c>
      <c r="E93" s="58"/>
      <c r="F93" s="58"/>
      <c r="G93" s="65"/>
    </row>
    <row r="94" spans="2:7" ht="12" customHeight="1">
      <c r="B94" s="82" t="s">
        <v>55</v>
      </c>
      <c r="C94" s="61">
        <v>0</v>
      </c>
      <c r="D94" s="83">
        <v>0</v>
      </c>
      <c r="E94" s="58"/>
      <c r="F94" s="58"/>
      <c r="G94" s="65"/>
    </row>
    <row r="95" spans="2:7" ht="12" customHeight="1">
      <c r="B95" s="82" t="s">
        <v>56</v>
      </c>
      <c r="C95" s="60">
        <f>G42</f>
        <v>895000</v>
      </c>
      <c r="D95" s="83">
        <f>(C95/C99)</f>
        <v>0.11781028200753986</v>
      </c>
      <c r="E95" s="58"/>
      <c r="F95" s="58"/>
      <c r="G95" s="65"/>
    </row>
    <row r="96" spans="2:7" ht="12" customHeight="1">
      <c r="B96" s="82" t="s">
        <v>28</v>
      </c>
      <c r="C96" s="60">
        <f>G66</f>
        <v>2435200</v>
      </c>
      <c r="D96" s="83">
        <f>(C96/C99)</f>
        <v>0.32054927234051517</v>
      </c>
      <c r="E96" s="58"/>
      <c r="F96" s="58"/>
      <c r="G96" s="65"/>
    </row>
    <row r="97" spans="2:7" ht="12" customHeight="1">
      <c r="B97" s="82" t="s">
        <v>57</v>
      </c>
      <c r="C97" s="62">
        <f>G72</f>
        <v>1680000</v>
      </c>
      <c r="D97" s="83">
        <f>(C97/C99)</f>
        <v>0.22114108801415303</v>
      </c>
      <c r="E97" s="64"/>
      <c r="F97" s="64"/>
      <c r="G97" s="65"/>
    </row>
    <row r="98" spans="2:7" ht="12" customHeight="1">
      <c r="B98" s="82" t="s">
        <v>58</v>
      </c>
      <c r="C98" s="62">
        <f>G75</f>
        <v>361760</v>
      </c>
      <c r="D98" s="83">
        <f>(C98/C99)</f>
        <v>4.7619047619047616E-2</v>
      </c>
      <c r="E98" s="64"/>
      <c r="F98" s="64"/>
      <c r="G98" s="65"/>
    </row>
    <row r="99" spans="2:7" ht="12.75" customHeight="1" thickBot="1">
      <c r="B99" s="84" t="s">
        <v>59</v>
      </c>
      <c r="C99" s="85">
        <f>SUM(C93:C98)</f>
        <v>7596960</v>
      </c>
      <c r="D99" s="86">
        <f>SUM(D93:D98)</f>
        <v>1</v>
      </c>
      <c r="E99" s="64"/>
      <c r="F99" s="64"/>
      <c r="G99" s="65"/>
    </row>
    <row r="100" spans="2:7" ht="12" customHeight="1">
      <c r="B100" s="78"/>
      <c r="C100" s="69"/>
      <c r="D100" s="69"/>
      <c r="E100" s="69"/>
      <c r="F100" s="69"/>
      <c r="G100" s="65"/>
    </row>
    <row r="101" spans="2:7" ht="12.75" customHeight="1">
      <c r="B101" s="79"/>
      <c r="C101" s="69"/>
      <c r="D101" s="69"/>
      <c r="E101" s="69"/>
      <c r="F101" s="69"/>
      <c r="G101" s="65"/>
    </row>
    <row r="102" spans="2:7" ht="12" customHeight="1" thickBot="1">
      <c r="B102" s="96"/>
      <c r="C102" s="97" t="s">
        <v>81</v>
      </c>
      <c r="D102" s="98"/>
      <c r="E102" s="99"/>
      <c r="F102" s="63"/>
      <c r="G102" s="65"/>
    </row>
    <row r="103" spans="2:7" ht="12" customHeight="1">
      <c r="B103" s="100" t="s">
        <v>80</v>
      </c>
      <c r="C103" s="132">
        <v>7000</v>
      </c>
      <c r="D103" s="101">
        <v>8000</v>
      </c>
      <c r="E103" s="102">
        <v>9000</v>
      </c>
      <c r="F103" s="95"/>
      <c r="G103" s="66"/>
    </row>
    <row r="104" spans="2:7" ht="12.75" customHeight="1" thickBot="1">
      <c r="B104" s="84" t="s">
        <v>82</v>
      </c>
      <c r="C104" s="85">
        <f>(G76/C103)</f>
        <v>1085.28</v>
      </c>
      <c r="D104" s="85">
        <f>(G76/D103)</f>
        <v>949.62</v>
      </c>
      <c r="E104" s="103">
        <f>(G76/E103)</f>
        <v>844.10666666666668</v>
      </c>
      <c r="F104" s="95"/>
      <c r="G104" s="66"/>
    </row>
    <row r="105" spans="2:7" ht="15.6" customHeight="1">
      <c r="B105" s="89" t="s">
        <v>60</v>
      </c>
      <c r="C105" s="67"/>
      <c r="D105" s="67"/>
      <c r="E105" s="67"/>
      <c r="F105" s="67"/>
      <c r="G105" s="67"/>
    </row>
  </sheetData>
  <mergeCells count="8">
    <mergeCell ref="B91:C91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14" scale="7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2022-06-17T11:56:52Z</cp:lastPrinted>
  <dcterms:created xsi:type="dcterms:W3CDTF">2020-11-27T12:49:26Z</dcterms:created>
  <dcterms:modified xsi:type="dcterms:W3CDTF">2022-06-22T15:57:12Z</dcterms:modified>
</cp:coreProperties>
</file>