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a Ligua junio\"/>
    </mc:Choice>
  </mc:AlternateContent>
  <bookViews>
    <workbookView xWindow="0" yWindow="0" windowWidth="23040" windowHeight="8616" activeTab="1"/>
  </bookViews>
  <sheets>
    <sheet name="Clavel" sheetId="1" r:id="rId1"/>
    <sheet name="Al 22.06.22" sheetId="2" r:id="rId2"/>
  </sheets>
  <definedNames>
    <definedName name="_xlnm.Print_Area" localSheetId="0">Clavel!$B$7:$G$71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2" i="2"/>
  <c r="F43" i="2"/>
  <c r="F44" i="2"/>
  <c r="F45" i="2"/>
  <c r="F46" i="2"/>
  <c r="F47" i="2"/>
  <c r="G47" i="2" s="1"/>
  <c r="F48" i="2"/>
  <c r="G48" i="2" s="1"/>
  <c r="F49" i="2"/>
  <c r="F40" i="2"/>
  <c r="G40" i="2" s="1"/>
  <c r="C79" i="2"/>
  <c r="C76" i="2"/>
  <c r="G49" i="2"/>
  <c r="G46" i="2"/>
  <c r="G44" i="2"/>
  <c r="G43" i="2"/>
  <c r="G42" i="2"/>
  <c r="G41" i="2"/>
  <c r="G35" i="2"/>
  <c r="G34" i="2"/>
  <c r="G36" i="2" s="1"/>
  <c r="C77" i="2" s="1"/>
  <c r="G24" i="2"/>
  <c r="G23" i="2"/>
  <c r="G22" i="2"/>
  <c r="G21" i="2"/>
  <c r="G20" i="2"/>
  <c r="G19" i="2"/>
  <c r="G10" i="2"/>
  <c r="G60" i="2" s="1"/>
  <c r="E86" i="2" l="1"/>
  <c r="D86" i="2"/>
  <c r="C86" i="2"/>
  <c r="G50" i="2"/>
  <c r="G25" i="2"/>
  <c r="C75" i="2" s="1"/>
  <c r="C78" i="1"/>
  <c r="C75" i="1"/>
  <c r="G60" i="1"/>
  <c r="E86" i="1" s="1"/>
  <c r="C79" i="1"/>
  <c r="C76" i="1"/>
  <c r="G50" i="1"/>
  <c r="G25" i="1"/>
  <c r="C78" i="2" l="1"/>
  <c r="G57" i="2"/>
  <c r="G58" i="2" s="1"/>
  <c r="D86" i="1"/>
  <c r="C86" i="1"/>
  <c r="F49" i="1"/>
  <c r="F48" i="1"/>
  <c r="F47" i="1"/>
  <c r="F46" i="1"/>
  <c r="F44" i="1"/>
  <c r="F43" i="1"/>
  <c r="F42" i="1"/>
  <c r="F41" i="1"/>
  <c r="F20" i="1"/>
  <c r="F21" i="1"/>
  <c r="F22" i="1"/>
  <c r="F23" i="1"/>
  <c r="F24" i="1"/>
  <c r="F19" i="1"/>
  <c r="G40" i="1"/>
  <c r="G59" i="2" l="1"/>
  <c r="G61" i="2" s="1"/>
  <c r="C80" i="2"/>
  <c r="G10" i="1"/>
  <c r="C81" i="2" l="1"/>
  <c r="G43" i="1"/>
  <c r="G44" i="1"/>
  <c r="G42" i="1"/>
  <c r="D79" i="2" l="1"/>
  <c r="D77" i="2"/>
  <c r="D75" i="2"/>
  <c r="D78" i="2"/>
  <c r="D80" i="2"/>
  <c r="G49" i="1"/>
  <c r="G48" i="1"/>
  <c r="G47" i="1"/>
  <c r="G46" i="1"/>
  <c r="G41" i="1"/>
  <c r="G35" i="1"/>
  <c r="G34" i="1"/>
  <c r="G24" i="1"/>
  <c r="G23" i="1"/>
  <c r="G22" i="1"/>
  <c r="G21" i="1"/>
  <c r="G20" i="1"/>
  <c r="G19" i="1"/>
  <c r="D81" i="2" l="1"/>
  <c r="G36" i="1"/>
  <c r="C77" i="1"/>
  <c r="G57" i="1"/>
  <c r="G58" i="1" s="1"/>
  <c r="G59" i="1" l="1"/>
  <c r="G61" i="1" s="1"/>
  <c r="C80" i="1"/>
  <c r="C81" i="1"/>
  <c r="D80" i="1" l="1"/>
  <c r="D78" i="1"/>
  <c r="D75" i="1"/>
  <c r="D79" i="1"/>
  <c r="D77" i="1"/>
  <c r="D81" i="1" l="1"/>
</calcChain>
</file>

<file path=xl/sharedStrings.xml><?xml version="1.0" encoding="utf-8"?>
<sst xmlns="http://schemas.openxmlformats.org/spreadsheetml/2006/main" count="310" uniqueCount="101">
  <si>
    <t>RUBRO O CULTIVO</t>
  </si>
  <si>
    <t xml:space="preserve">CLAVEL  </t>
  </si>
  <si>
    <t>RENDIMIENTO (varas/ha)</t>
  </si>
  <si>
    <t>VARIEDAD</t>
  </si>
  <si>
    <t xml:space="preserve"> DOMING, BÁLTICO, MASTER, DOVER, STAR LIGHT</t>
  </si>
  <si>
    <t>FECHA ESTIMADA  PRECIO VENTA</t>
  </si>
  <si>
    <t>Todo el año</t>
  </si>
  <si>
    <t>NIVEL TECNOLÓGICO</t>
  </si>
  <si>
    <t>MEDIO</t>
  </si>
  <si>
    <t>PRECIO ESPERADO ($/vara)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</si>
  <si>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</si>
  <si>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</si>
  <si>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</si>
  <si>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</si>
  <si>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</si>
  <si>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</si>
  <si>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</si>
  <si>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</si>
  <si>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</si>
  <si>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</si>
  <si>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</si>
  <si>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</si>
  <si>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</si>
  <si>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Labores</t>
  </si>
  <si>
    <t>Unidad</t>
  </si>
  <si>
    <t>N° Jornadas</t>
  </si>
  <si>
    <t xml:space="preserve"> Precio Unitario ($) </t>
  </si>
  <si>
    <t xml:space="preserve"> Sub Total ($) </t>
  </si>
  <si>
    <t>Aplicación de pesticidas</t>
  </si>
  <si>
    <t>JH</t>
  </si>
  <si>
    <t>Enero - Diciembre</t>
  </si>
  <si>
    <t>Aplicación de fertilizantes</t>
  </si>
  <si>
    <t>Control de malezas</t>
  </si>
  <si>
    <t>Labores de manejo en general</t>
  </si>
  <si>
    <t>Riegos</t>
  </si>
  <si>
    <t>Cosecha, selección, embalaje</t>
  </si>
  <si>
    <t>Subtotal Jornadas Hombre</t>
  </si>
  <si>
    <t>JORNADAS ANIMAL</t>
  </si>
  <si>
    <t>Época (Mes)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</si>
  <si>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</si>
  <si>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</si>
  <si>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</si>
  <si>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</si>
  <si>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</si>
  <si>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</si>
  <si>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</si>
  <si>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</si>
  <si>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</si>
  <si>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Enero-Diciembre</t>
  </si>
  <si>
    <t>Fungicida</t>
  </si>
  <si>
    <t>Kg.</t>
  </si>
  <si>
    <t>Insecticida</t>
  </si>
  <si>
    <t>Acaricida</t>
  </si>
  <si>
    <t>FERTILIZANTES</t>
  </si>
  <si>
    <t>Nitrato de Calcio</t>
  </si>
  <si>
    <t>Sulfato de Magnesio</t>
  </si>
  <si>
    <t>Acido Fosforico</t>
  </si>
  <si>
    <t>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</si>
  <si>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</si>
  <si>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</si>
  <si>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</si>
  <si>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</si>
  <si>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</si>
  <si>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</si>
  <si>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</si>
  <si>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</si>
  <si>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</si>
  <si>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</si>
  <si>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</si>
  <si>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</si>
  <si>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</si>
  <si>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</si>
  <si>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</si>
  <si>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</si>
  <si>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</si>
  <si>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7. Costo total aplicado a 47 naves por 1 has.</t>
  </si>
  <si>
    <t>Nitrato de Potasio</t>
  </si>
  <si>
    <t>Tractor aradura y rastraje)</t>
  </si>
  <si>
    <t>kg</t>
  </si>
  <si>
    <t>kg/lt</t>
  </si>
  <si>
    <t>Motocultivador</t>
  </si>
  <si>
    <t>GRAVE SEQUÍA</t>
  </si>
  <si>
    <t>Compra de agua</t>
  </si>
  <si>
    <t>m³</t>
  </si>
  <si>
    <t>Diciembre-Mayo</t>
  </si>
  <si>
    <t>RENDIMIENTO (varas/m2)</t>
  </si>
  <si>
    <t>MANO DE OBRA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</si>
  <si>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</si>
  <si>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</si>
  <si>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</si>
  <si>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</si>
  <si>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</si>
  <si>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</si>
  <si>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</si>
  <si>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</si>
  <si>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</si>
  <si>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</si>
  <si>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</si>
  <si>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Costo unitario ($/ Unidades) (*)</t>
  </si>
  <si>
    <t>Rendimiento  (varas/hà)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</si>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</sst>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b/>
      <sz val="7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46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9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/>
    </xf>
    <xf numFmtId="49" fontId="9" fillId="5" borderId="15" xfId="0" applyNumberFormat="1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2" fillId="6" borderId="19" xfId="0" applyFont="1" applyFill="1" applyBorder="1" applyAlignment="1">
      <alignment horizontal="right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3" fontId="13" fillId="3" borderId="12" xfId="0" applyNumberFormat="1" applyFont="1" applyFill="1" applyBorder="1" applyAlignment="1">
      <alignment horizontal="right"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49" fontId="9" fillId="3" borderId="20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/>
    <xf numFmtId="0" fontId="14" fillId="6" borderId="3" xfId="0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/>
    </xf>
    <xf numFmtId="49" fontId="13" fillId="3" borderId="21" xfId="0" applyNumberFormat="1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vertical="center"/>
    </xf>
    <xf numFmtId="3" fontId="13" fillId="3" borderId="21" xfId="0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/>
    <xf numFmtId="3" fontId="12" fillId="6" borderId="22" xfId="0" applyNumberFormat="1" applyFont="1" applyFill="1" applyBorder="1" applyAlignment="1"/>
    <xf numFmtId="3" fontId="12" fillId="6" borderId="22" xfId="0" applyNumberFormat="1" applyFont="1" applyFill="1" applyBorder="1" applyAlignment="1">
      <alignment horizontal="right"/>
    </xf>
    <xf numFmtId="49" fontId="9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65" fontId="9" fillId="5" borderId="25" xfId="0" applyNumberFormat="1" applyFont="1" applyFill="1" applyBorder="1" applyAlignment="1">
      <alignment vertical="center"/>
    </xf>
    <xf numFmtId="49" fontId="9" fillId="3" borderId="26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165" fontId="9" fillId="3" borderId="27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27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0" fontId="19" fillId="7" borderId="32" xfId="0" applyFont="1" applyFill="1" applyBorder="1" applyAlignment="1"/>
    <xf numFmtId="0" fontId="19" fillId="8" borderId="0" xfId="0" applyFont="1" applyFill="1" applyBorder="1" applyAlignment="1"/>
    <xf numFmtId="49" fontId="18" fillId="9" borderId="33" xfId="0" applyNumberFormat="1" applyFont="1" applyFill="1" applyBorder="1" applyAlignment="1">
      <alignment vertical="center"/>
    </xf>
    <xf numFmtId="49" fontId="18" fillId="9" borderId="34" xfId="0" applyNumberFormat="1" applyFont="1" applyFill="1" applyBorder="1" applyAlignment="1">
      <alignment horizontal="center" vertical="center"/>
    </xf>
    <xf numFmtId="49" fontId="19" fillId="9" borderId="35" xfId="0" applyNumberFormat="1" applyFont="1" applyFill="1" applyBorder="1" applyAlignment="1">
      <alignment horizontal="center"/>
    </xf>
    <xf numFmtId="49" fontId="18" fillId="6" borderId="36" xfId="0" applyNumberFormat="1" applyFont="1" applyFill="1" applyBorder="1" applyAlignment="1">
      <alignment vertical="center"/>
    </xf>
    <xf numFmtId="3" fontId="18" fillId="6" borderId="14" xfId="0" applyNumberFormat="1" applyFont="1" applyFill="1" applyBorder="1" applyAlignment="1">
      <alignment vertical="center"/>
    </xf>
    <xf numFmtId="9" fontId="19" fillId="6" borderId="37" xfId="0" applyNumberFormat="1" applyFont="1" applyFill="1" applyBorder="1" applyAlignment="1"/>
    <xf numFmtId="166" fontId="18" fillId="6" borderId="14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49" fontId="18" fillId="9" borderId="38" xfId="0" applyNumberFormat="1" applyFont="1" applyFill="1" applyBorder="1" applyAlignment="1">
      <alignment vertical="center"/>
    </xf>
    <xf numFmtId="166" fontId="18" fillId="9" borderId="39" xfId="0" applyNumberFormat="1" applyFont="1" applyFill="1" applyBorder="1" applyAlignment="1">
      <alignment vertical="center"/>
    </xf>
    <xf numFmtId="9" fontId="18" fillId="9" borderId="40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49" fontId="18" fillId="9" borderId="44" xfId="0" applyNumberFormat="1" applyFont="1" applyFill="1" applyBorder="1" applyAlignment="1">
      <alignment vertical="center"/>
    </xf>
    <xf numFmtId="3" fontId="18" fillId="9" borderId="45" xfId="0" applyNumberFormat="1" applyFont="1" applyFill="1" applyBorder="1" applyAlignment="1">
      <alignment vertical="center"/>
    </xf>
    <xf numFmtId="166" fontId="18" fillId="9" borderId="40" xfId="0" applyNumberFormat="1" applyFont="1" applyFill="1" applyBorder="1" applyAlignment="1">
      <alignment vertical="center"/>
    </xf>
    <xf numFmtId="167" fontId="2" fillId="0" borderId="0" xfId="0" applyNumberFormat="1" applyFont="1" applyAlignment="1">
      <alignment vertical="center"/>
    </xf>
    <xf numFmtId="49" fontId="17" fillId="7" borderId="30" xfId="0" applyNumberFormat="1" applyFont="1" applyFill="1" applyBorder="1" applyAlignment="1">
      <alignment vertical="center"/>
    </xf>
    <xf numFmtId="0" fontId="18" fillId="7" borderId="31" xfId="0" applyFont="1" applyFill="1" applyBorder="1" applyAlignment="1">
      <alignment vertical="center"/>
    </xf>
    <xf numFmtId="49" fontId="17" fillId="7" borderId="41" xfId="0" applyNumberFormat="1" applyFont="1" applyFill="1" applyBorder="1" applyAlignment="1">
      <alignment horizontal="center" vertical="center"/>
    </xf>
    <xf numFmtId="49" fontId="17" fillId="7" borderId="42" xfId="0" applyNumberFormat="1" applyFont="1" applyFill="1" applyBorder="1" applyAlignment="1">
      <alignment horizontal="center" vertical="center"/>
    </xf>
    <xf numFmtId="49" fontId="17" fillId="7" borderId="43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11" fillId="3" borderId="1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48A54"/>
      <color rgb="FF31869B"/>
      <color rgb="FF9CB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38</xdr:row>
      <xdr:rowOff>104692</xdr:rowOff>
    </xdr:from>
    <xdr:ext cx="184731" cy="264560"/>
    <xdr:sp macro="" textlink="">
      <xdr:nvSpPr>
        <xdr:cNvPr id="2" name="1 CuadroTexto"/>
        <xdr:cNvSpPr txBox="1"/>
      </xdr:nvSpPr>
      <xdr:spPr>
        <a:xfrm>
          <a:off x="5005677" y="7176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37</xdr:row>
      <xdr:rowOff>43401</xdr:rowOff>
    </xdr:from>
    <xdr:ext cx="192120" cy="291016"/>
    <xdr:sp macro="" textlink="">
      <xdr:nvSpPr>
        <xdr:cNvPr id="3" name="2 CuadroTexto"/>
        <xdr:cNvSpPr txBox="1"/>
      </xdr:nvSpPr>
      <xdr:spPr>
        <a:xfrm>
          <a:off x="7774057" y="71147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5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6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9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0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1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2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7</xdr:col>
      <xdr:colOff>11430</xdr:colOff>
      <xdr:row>4</xdr:row>
      <xdr:rowOff>175260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6503670" cy="937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38</xdr:row>
      <xdr:rowOff>104692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70497" y="8159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37</xdr:row>
      <xdr:rowOff>43401</xdr:rowOff>
    </xdr:from>
    <xdr:ext cx="192120" cy="291016"/>
    <xdr:sp macro="" textlink="">
      <xdr:nvSpPr>
        <xdr:cNvPr id="3" name="2 CuadroTexto"/>
        <xdr:cNvSpPr txBox="1"/>
      </xdr:nvSpPr>
      <xdr:spPr>
        <a:xfrm>
          <a:off x="8391277" y="79453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4" name="1 CuadroTexto"/>
        <xdr:cNvSpPr txBox="1"/>
      </xdr:nvSpPr>
      <xdr:spPr>
        <a:xfrm>
          <a:off x="5470497" y="8844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70497" y="8844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0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1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6</xdr:col>
      <xdr:colOff>1184910</xdr:colOff>
      <xdr:row>4</xdr:row>
      <xdr:rowOff>175260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6503670" cy="937260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39</xdr:row>
      <xdr:rowOff>104692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6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7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0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4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86"/>
  <sheetViews>
    <sheetView zoomScaleNormal="100" workbookViewId="0">
      <selection activeCell="J53" sqref="J53"/>
    </sheetView>
  </sheetViews>
  <sheetFormatPr baseColWidth="10" defaultColWidth="11.44140625" defaultRowHeight="15" customHeight="1" x14ac:dyDescent="0.3"/>
  <cols>
    <col min="1" max="1" width="3.109375" style="1" customWidth="1"/>
    <col min="2" max="2" width="22.33203125" style="1" customWidth="1"/>
    <col min="3" max="3" width="18" style="1" customWidth="1"/>
    <col min="4" max="4" width="10.88671875" style="1" customWidth="1"/>
    <col min="5" max="5" width="14.88671875" style="1" bestFit="1" customWidth="1"/>
    <col min="6" max="6" width="10.5546875" style="1" customWidth="1"/>
    <col min="7" max="7" width="18" style="1" customWidth="1"/>
    <col min="8" max="256" width="11.44140625" style="1"/>
    <col min="257" max="257" width="3.109375" style="1" customWidth="1"/>
    <col min="258" max="258" width="21.33203125" style="1" customWidth="1"/>
    <col min="259" max="259" width="13.5546875" style="1" customWidth="1"/>
    <col min="260" max="260" width="10" style="1" customWidth="1"/>
    <col min="261" max="261" width="13.6640625" style="1" customWidth="1"/>
    <col min="262" max="262" width="11.44140625" style="1"/>
    <col min="263" max="263" width="15.6640625" style="1" customWidth="1"/>
    <col min="264" max="512" width="11.44140625" style="1"/>
    <col min="513" max="513" width="3.109375" style="1" customWidth="1"/>
    <col min="514" max="514" width="21.33203125" style="1" customWidth="1"/>
    <col min="515" max="515" width="13.5546875" style="1" customWidth="1"/>
    <col min="516" max="516" width="10" style="1" customWidth="1"/>
    <col min="517" max="517" width="13.6640625" style="1" customWidth="1"/>
    <col min="518" max="518" width="11.44140625" style="1"/>
    <col min="519" max="519" width="15.6640625" style="1" customWidth="1"/>
    <col min="520" max="768" width="11.44140625" style="1"/>
    <col min="769" max="769" width="3.109375" style="1" customWidth="1"/>
    <col min="770" max="770" width="21.33203125" style="1" customWidth="1"/>
    <col min="771" max="771" width="13.5546875" style="1" customWidth="1"/>
    <col min="772" max="772" width="10" style="1" customWidth="1"/>
    <col min="773" max="773" width="13.6640625" style="1" customWidth="1"/>
    <col min="774" max="774" width="11.44140625" style="1"/>
    <col min="775" max="775" width="15.6640625" style="1" customWidth="1"/>
    <col min="776" max="1024" width="11.44140625" style="1"/>
    <col min="1025" max="1025" width="3.109375" style="1" customWidth="1"/>
    <col min="1026" max="1026" width="21.33203125" style="1" customWidth="1"/>
    <col min="1027" max="1027" width="13.5546875" style="1" customWidth="1"/>
    <col min="1028" max="1028" width="10" style="1" customWidth="1"/>
    <col min="1029" max="1029" width="13.6640625" style="1" customWidth="1"/>
    <col min="1030" max="1030" width="11.44140625" style="1"/>
    <col min="1031" max="1031" width="15.6640625" style="1" customWidth="1"/>
    <col min="1032" max="1280" width="11.44140625" style="1"/>
    <col min="1281" max="1281" width="3.109375" style="1" customWidth="1"/>
    <col min="1282" max="1282" width="21.33203125" style="1" customWidth="1"/>
    <col min="1283" max="1283" width="13.5546875" style="1" customWidth="1"/>
    <col min="1284" max="1284" width="10" style="1" customWidth="1"/>
    <col min="1285" max="1285" width="13.6640625" style="1" customWidth="1"/>
    <col min="1286" max="1286" width="11.44140625" style="1"/>
    <col min="1287" max="1287" width="15.6640625" style="1" customWidth="1"/>
    <col min="1288" max="1536" width="11.44140625" style="1"/>
    <col min="1537" max="1537" width="3.109375" style="1" customWidth="1"/>
    <col min="1538" max="1538" width="21.33203125" style="1" customWidth="1"/>
    <col min="1539" max="1539" width="13.5546875" style="1" customWidth="1"/>
    <col min="1540" max="1540" width="10" style="1" customWidth="1"/>
    <col min="1541" max="1541" width="13.6640625" style="1" customWidth="1"/>
    <col min="1542" max="1542" width="11.44140625" style="1"/>
    <col min="1543" max="1543" width="15.6640625" style="1" customWidth="1"/>
    <col min="1544" max="1792" width="11.44140625" style="1"/>
    <col min="1793" max="1793" width="3.109375" style="1" customWidth="1"/>
    <col min="1794" max="1794" width="21.33203125" style="1" customWidth="1"/>
    <col min="1795" max="1795" width="13.5546875" style="1" customWidth="1"/>
    <col min="1796" max="1796" width="10" style="1" customWidth="1"/>
    <col min="1797" max="1797" width="13.6640625" style="1" customWidth="1"/>
    <col min="1798" max="1798" width="11.44140625" style="1"/>
    <col min="1799" max="1799" width="15.6640625" style="1" customWidth="1"/>
    <col min="1800" max="2048" width="11.44140625" style="1"/>
    <col min="2049" max="2049" width="3.109375" style="1" customWidth="1"/>
    <col min="2050" max="2050" width="21.33203125" style="1" customWidth="1"/>
    <col min="2051" max="2051" width="13.5546875" style="1" customWidth="1"/>
    <col min="2052" max="2052" width="10" style="1" customWidth="1"/>
    <col min="2053" max="2053" width="13.6640625" style="1" customWidth="1"/>
    <col min="2054" max="2054" width="11.44140625" style="1"/>
    <col min="2055" max="2055" width="15.6640625" style="1" customWidth="1"/>
    <col min="2056" max="2304" width="11.44140625" style="1"/>
    <col min="2305" max="2305" width="3.109375" style="1" customWidth="1"/>
    <col min="2306" max="2306" width="21.33203125" style="1" customWidth="1"/>
    <col min="2307" max="2307" width="13.5546875" style="1" customWidth="1"/>
    <col min="2308" max="2308" width="10" style="1" customWidth="1"/>
    <col min="2309" max="2309" width="13.6640625" style="1" customWidth="1"/>
    <col min="2310" max="2310" width="11.44140625" style="1"/>
    <col min="2311" max="2311" width="15.6640625" style="1" customWidth="1"/>
    <col min="2312" max="2560" width="11.44140625" style="1"/>
    <col min="2561" max="2561" width="3.109375" style="1" customWidth="1"/>
    <col min="2562" max="2562" width="21.33203125" style="1" customWidth="1"/>
    <col min="2563" max="2563" width="13.5546875" style="1" customWidth="1"/>
    <col min="2564" max="2564" width="10" style="1" customWidth="1"/>
    <col min="2565" max="2565" width="13.6640625" style="1" customWidth="1"/>
    <col min="2566" max="2566" width="11.44140625" style="1"/>
    <col min="2567" max="2567" width="15.6640625" style="1" customWidth="1"/>
    <col min="2568" max="2816" width="11.44140625" style="1"/>
    <col min="2817" max="2817" width="3.109375" style="1" customWidth="1"/>
    <col min="2818" max="2818" width="21.33203125" style="1" customWidth="1"/>
    <col min="2819" max="2819" width="13.5546875" style="1" customWidth="1"/>
    <col min="2820" max="2820" width="10" style="1" customWidth="1"/>
    <col min="2821" max="2821" width="13.6640625" style="1" customWidth="1"/>
    <col min="2822" max="2822" width="11.44140625" style="1"/>
    <col min="2823" max="2823" width="15.6640625" style="1" customWidth="1"/>
    <col min="2824" max="3072" width="11.44140625" style="1"/>
    <col min="3073" max="3073" width="3.109375" style="1" customWidth="1"/>
    <col min="3074" max="3074" width="21.33203125" style="1" customWidth="1"/>
    <col min="3075" max="3075" width="13.5546875" style="1" customWidth="1"/>
    <col min="3076" max="3076" width="10" style="1" customWidth="1"/>
    <col min="3077" max="3077" width="13.6640625" style="1" customWidth="1"/>
    <col min="3078" max="3078" width="11.44140625" style="1"/>
    <col min="3079" max="3079" width="15.6640625" style="1" customWidth="1"/>
    <col min="3080" max="3328" width="11.44140625" style="1"/>
    <col min="3329" max="3329" width="3.109375" style="1" customWidth="1"/>
    <col min="3330" max="3330" width="21.33203125" style="1" customWidth="1"/>
    <col min="3331" max="3331" width="13.5546875" style="1" customWidth="1"/>
    <col min="3332" max="3332" width="10" style="1" customWidth="1"/>
    <col min="3333" max="3333" width="13.6640625" style="1" customWidth="1"/>
    <col min="3334" max="3334" width="11.44140625" style="1"/>
    <col min="3335" max="3335" width="15.6640625" style="1" customWidth="1"/>
    <col min="3336" max="3584" width="11.44140625" style="1"/>
    <col min="3585" max="3585" width="3.109375" style="1" customWidth="1"/>
    <col min="3586" max="3586" width="21.33203125" style="1" customWidth="1"/>
    <col min="3587" max="3587" width="13.5546875" style="1" customWidth="1"/>
    <col min="3588" max="3588" width="10" style="1" customWidth="1"/>
    <col min="3589" max="3589" width="13.6640625" style="1" customWidth="1"/>
    <col min="3590" max="3590" width="11.44140625" style="1"/>
    <col min="3591" max="3591" width="15.6640625" style="1" customWidth="1"/>
    <col min="3592" max="3840" width="11.44140625" style="1"/>
    <col min="3841" max="3841" width="3.109375" style="1" customWidth="1"/>
    <col min="3842" max="3842" width="21.33203125" style="1" customWidth="1"/>
    <col min="3843" max="3843" width="13.5546875" style="1" customWidth="1"/>
    <col min="3844" max="3844" width="10" style="1" customWidth="1"/>
    <col min="3845" max="3845" width="13.6640625" style="1" customWidth="1"/>
    <col min="3846" max="3846" width="11.44140625" style="1"/>
    <col min="3847" max="3847" width="15.6640625" style="1" customWidth="1"/>
    <col min="3848" max="4096" width="11.44140625" style="1"/>
    <col min="4097" max="4097" width="3.109375" style="1" customWidth="1"/>
    <col min="4098" max="4098" width="21.33203125" style="1" customWidth="1"/>
    <col min="4099" max="4099" width="13.5546875" style="1" customWidth="1"/>
    <col min="4100" max="4100" width="10" style="1" customWidth="1"/>
    <col min="4101" max="4101" width="13.6640625" style="1" customWidth="1"/>
    <col min="4102" max="4102" width="11.44140625" style="1"/>
    <col min="4103" max="4103" width="15.6640625" style="1" customWidth="1"/>
    <col min="4104" max="4352" width="11.44140625" style="1"/>
    <col min="4353" max="4353" width="3.109375" style="1" customWidth="1"/>
    <col min="4354" max="4354" width="21.33203125" style="1" customWidth="1"/>
    <col min="4355" max="4355" width="13.5546875" style="1" customWidth="1"/>
    <col min="4356" max="4356" width="10" style="1" customWidth="1"/>
    <col min="4357" max="4357" width="13.6640625" style="1" customWidth="1"/>
    <col min="4358" max="4358" width="11.44140625" style="1"/>
    <col min="4359" max="4359" width="15.6640625" style="1" customWidth="1"/>
    <col min="4360" max="4608" width="11.44140625" style="1"/>
    <col min="4609" max="4609" width="3.109375" style="1" customWidth="1"/>
    <col min="4610" max="4610" width="21.33203125" style="1" customWidth="1"/>
    <col min="4611" max="4611" width="13.5546875" style="1" customWidth="1"/>
    <col min="4612" max="4612" width="10" style="1" customWidth="1"/>
    <col min="4613" max="4613" width="13.6640625" style="1" customWidth="1"/>
    <col min="4614" max="4614" width="11.44140625" style="1"/>
    <col min="4615" max="4615" width="15.6640625" style="1" customWidth="1"/>
    <col min="4616" max="4864" width="11.44140625" style="1"/>
    <col min="4865" max="4865" width="3.109375" style="1" customWidth="1"/>
    <col min="4866" max="4866" width="21.33203125" style="1" customWidth="1"/>
    <col min="4867" max="4867" width="13.5546875" style="1" customWidth="1"/>
    <col min="4868" max="4868" width="10" style="1" customWidth="1"/>
    <col min="4869" max="4869" width="13.6640625" style="1" customWidth="1"/>
    <col min="4870" max="4870" width="11.44140625" style="1"/>
    <col min="4871" max="4871" width="15.6640625" style="1" customWidth="1"/>
    <col min="4872" max="5120" width="11.44140625" style="1"/>
    <col min="5121" max="5121" width="3.109375" style="1" customWidth="1"/>
    <col min="5122" max="5122" width="21.33203125" style="1" customWidth="1"/>
    <col min="5123" max="5123" width="13.5546875" style="1" customWidth="1"/>
    <col min="5124" max="5124" width="10" style="1" customWidth="1"/>
    <col min="5125" max="5125" width="13.6640625" style="1" customWidth="1"/>
    <col min="5126" max="5126" width="11.44140625" style="1"/>
    <col min="5127" max="5127" width="15.6640625" style="1" customWidth="1"/>
    <col min="5128" max="5376" width="11.44140625" style="1"/>
    <col min="5377" max="5377" width="3.109375" style="1" customWidth="1"/>
    <col min="5378" max="5378" width="21.33203125" style="1" customWidth="1"/>
    <col min="5379" max="5379" width="13.5546875" style="1" customWidth="1"/>
    <col min="5380" max="5380" width="10" style="1" customWidth="1"/>
    <col min="5381" max="5381" width="13.6640625" style="1" customWidth="1"/>
    <col min="5382" max="5382" width="11.44140625" style="1"/>
    <col min="5383" max="5383" width="15.6640625" style="1" customWidth="1"/>
    <col min="5384" max="5632" width="11.44140625" style="1"/>
    <col min="5633" max="5633" width="3.109375" style="1" customWidth="1"/>
    <col min="5634" max="5634" width="21.33203125" style="1" customWidth="1"/>
    <col min="5635" max="5635" width="13.5546875" style="1" customWidth="1"/>
    <col min="5636" max="5636" width="10" style="1" customWidth="1"/>
    <col min="5637" max="5637" width="13.6640625" style="1" customWidth="1"/>
    <col min="5638" max="5638" width="11.44140625" style="1"/>
    <col min="5639" max="5639" width="15.6640625" style="1" customWidth="1"/>
    <col min="5640" max="5888" width="11.44140625" style="1"/>
    <col min="5889" max="5889" width="3.109375" style="1" customWidth="1"/>
    <col min="5890" max="5890" width="21.33203125" style="1" customWidth="1"/>
    <col min="5891" max="5891" width="13.5546875" style="1" customWidth="1"/>
    <col min="5892" max="5892" width="10" style="1" customWidth="1"/>
    <col min="5893" max="5893" width="13.6640625" style="1" customWidth="1"/>
    <col min="5894" max="5894" width="11.44140625" style="1"/>
    <col min="5895" max="5895" width="15.6640625" style="1" customWidth="1"/>
    <col min="5896" max="6144" width="11.44140625" style="1"/>
    <col min="6145" max="6145" width="3.109375" style="1" customWidth="1"/>
    <col min="6146" max="6146" width="21.33203125" style="1" customWidth="1"/>
    <col min="6147" max="6147" width="13.5546875" style="1" customWidth="1"/>
    <col min="6148" max="6148" width="10" style="1" customWidth="1"/>
    <col min="6149" max="6149" width="13.6640625" style="1" customWidth="1"/>
    <col min="6150" max="6150" width="11.44140625" style="1"/>
    <col min="6151" max="6151" width="15.6640625" style="1" customWidth="1"/>
    <col min="6152" max="6400" width="11.44140625" style="1"/>
    <col min="6401" max="6401" width="3.109375" style="1" customWidth="1"/>
    <col min="6402" max="6402" width="21.33203125" style="1" customWidth="1"/>
    <col min="6403" max="6403" width="13.5546875" style="1" customWidth="1"/>
    <col min="6404" max="6404" width="10" style="1" customWidth="1"/>
    <col min="6405" max="6405" width="13.6640625" style="1" customWidth="1"/>
    <col min="6406" max="6406" width="11.44140625" style="1"/>
    <col min="6407" max="6407" width="15.6640625" style="1" customWidth="1"/>
    <col min="6408" max="6656" width="11.44140625" style="1"/>
    <col min="6657" max="6657" width="3.109375" style="1" customWidth="1"/>
    <col min="6658" max="6658" width="21.33203125" style="1" customWidth="1"/>
    <col min="6659" max="6659" width="13.5546875" style="1" customWidth="1"/>
    <col min="6660" max="6660" width="10" style="1" customWidth="1"/>
    <col min="6661" max="6661" width="13.6640625" style="1" customWidth="1"/>
    <col min="6662" max="6662" width="11.44140625" style="1"/>
    <col min="6663" max="6663" width="15.6640625" style="1" customWidth="1"/>
    <col min="6664" max="6912" width="11.44140625" style="1"/>
    <col min="6913" max="6913" width="3.109375" style="1" customWidth="1"/>
    <col min="6914" max="6914" width="21.33203125" style="1" customWidth="1"/>
    <col min="6915" max="6915" width="13.5546875" style="1" customWidth="1"/>
    <col min="6916" max="6916" width="10" style="1" customWidth="1"/>
    <col min="6917" max="6917" width="13.6640625" style="1" customWidth="1"/>
    <col min="6918" max="6918" width="11.44140625" style="1"/>
    <col min="6919" max="6919" width="15.6640625" style="1" customWidth="1"/>
    <col min="6920" max="7168" width="11.44140625" style="1"/>
    <col min="7169" max="7169" width="3.109375" style="1" customWidth="1"/>
    <col min="7170" max="7170" width="21.33203125" style="1" customWidth="1"/>
    <col min="7171" max="7171" width="13.5546875" style="1" customWidth="1"/>
    <col min="7172" max="7172" width="10" style="1" customWidth="1"/>
    <col min="7173" max="7173" width="13.6640625" style="1" customWidth="1"/>
    <col min="7174" max="7174" width="11.44140625" style="1"/>
    <col min="7175" max="7175" width="15.6640625" style="1" customWidth="1"/>
    <col min="7176" max="7424" width="11.44140625" style="1"/>
    <col min="7425" max="7425" width="3.109375" style="1" customWidth="1"/>
    <col min="7426" max="7426" width="21.33203125" style="1" customWidth="1"/>
    <col min="7427" max="7427" width="13.5546875" style="1" customWidth="1"/>
    <col min="7428" max="7428" width="10" style="1" customWidth="1"/>
    <col min="7429" max="7429" width="13.6640625" style="1" customWidth="1"/>
    <col min="7430" max="7430" width="11.44140625" style="1"/>
    <col min="7431" max="7431" width="15.6640625" style="1" customWidth="1"/>
    <col min="7432" max="7680" width="11.44140625" style="1"/>
    <col min="7681" max="7681" width="3.109375" style="1" customWidth="1"/>
    <col min="7682" max="7682" width="21.33203125" style="1" customWidth="1"/>
    <col min="7683" max="7683" width="13.5546875" style="1" customWidth="1"/>
    <col min="7684" max="7684" width="10" style="1" customWidth="1"/>
    <col min="7685" max="7685" width="13.6640625" style="1" customWidth="1"/>
    <col min="7686" max="7686" width="11.44140625" style="1"/>
    <col min="7687" max="7687" width="15.6640625" style="1" customWidth="1"/>
    <col min="7688" max="7936" width="11.44140625" style="1"/>
    <col min="7937" max="7937" width="3.109375" style="1" customWidth="1"/>
    <col min="7938" max="7938" width="21.33203125" style="1" customWidth="1"/>
    <col min="7939" max="7939" width="13.5546875" style="1" customWidth="1"/>
    <col min="7940" max="7940" width="10" style="1" customWidth="1"/>
    <col min="7941" max="7941" width="13.6640625" style="1" customWidth="1"/>
    <col min="7942" max="7942" width="11.44140625" style="1"/>
    <col min="7943" max="7943" width="15.6640625" style="1" customWidth="1"/>
    <col min="7944" max="8192" width="11.44140625" style="1"/>
    <col min="8193" max="8193" width="3.109375" style="1" customWidth="1"/>
    <col min="8194" max="8194" width="21.33203125" style="1" customWidth="1"/>
    <col min="8195" max="8195" width="13.5546875" style="1" customWidth="1"/>
    <col min="8196" max="8196" width="10" style="1" customWidth="1"/>
    <col min="8197" max="8197" width="13.6640625" style="1" customWidth="1"/>
    <col min="8198" max="8198" width="11.44140625" style="1"/>
    <col min="8199" max="8199" width="15.6640625" style="1" customWidth="1"/>
    <col min="8200" max="8448" width="11.44140625" style="1"/>
    <col min="8449" max="8449" width="3.109375" style="1" customWidth="1"/>
    <col min="8450" max="8450" width="21.33203125" style="1" customWidth="1"/>
    <col min="8451" max="8451" width="13.5546875" style="1" customWidth="1"/>
    <col min="8452" max="8452" width="10" style="1" customWidth="1"/>
    <col min="8453" max="8453" width="13.6640625" style="1" customWidth="1"/>
    <col min="8454" max="8454" width="11.44140625" style="1"/>
    <col min="8455" max="8455" width="15.6640625" style="1" customWidth="1"/>
    <col min="8456" max="8704" width="11.44140625" style="1"/>
    <col min="8705" max="8705" width="3.109375" style="1" customWidth="1"/>
    <col min="8706" max="8706" width="21.33203125" style="1" customWidth="1"/>
    <col min="8707" max="8707" width="13.5546875" style="1" customWidth="1"/>
    <col min="8708" max="8708" width="10" style="1" customWidth="1"/>
    <col min="8709" max="8709" width="13.6640625" style="1" customWidth="1"/>
    <col min="8710" max="8710" width="11.44140625" style="1"/>
    <col min="8711" max="8711" width="15.6640625" style="1" customWidth="1"/>
    <col min="8712" max="8960" width="11.44140625" style="1"/>
    <col min="8961" max="8961" width="3.109375" style="1" customWidth="1"/>
    <col min="8962" max="8962" width="21.33203125" style="1" customWidth="1"/>
    <col min="8963" max="8963" width="13.5546875" style="1" customWidth="1"/>
    <col min="8964" max="8964" width="10" style="1" customWidth="1"/>
    <col min="8965" max="8965" width="13.6640625" style="1" customWidth="1"/>
    <col min="8966" max="8966" width="11.44140625" style="1"/>
    <col min="8967" max="8967" width="15.6640625" style="1" customWidth="1"/>
    <col min="8968" max="9216" width="11.44140625" style="1"/>
    <col min="9217" max="9217" width="3.109375" style="1" customWidth="1"/>
    <col min="9218" max="9218" width="21.33203125" style="1" customWidth="1"/>
    <col min="9219" max="9219" width="13.5546875" style="1" customWidth="1"/>
    <col min="9220" max="9220" width="10" style="1" customWidth="1"/>
    <col min="9221" max="9221" width="13.6640625" style="1" customWidth="1"/>
    <col min="9222" max="9222" width="11.44140625" style="1"/>
    <col min="9223" max="9223" width="15.6640625" style="1" customWidth="1"/>
    <col min="9224" max="9472" width="11.44140625" style="1"/>
    <col min="9473" max="9473" width="3.109375" style="1" customWidth="1"/>
    <col min="9474" max="9474" width="21.33203125" style="1" customWidth="1"/>
    <col min="9475" max="9475" width="13.5546875" style="1" customWidth="1"/>
    <col min="9476" max="9476" width="10" style="1" customWidth="1"/>
    <col min="9477" max="9477" width="13.6640625" style="1" customWidth="1"/>
    <col min="9478" max="9478" width="11.44140625" style="1"/>
    <col min="9479" max="9479" width="15.6640625" style="1" customWidth="1"/>
    <col min="9480" max="9728" width="11.44140625" style="1"/>
    <col min="9729" max="9729" width="3.109375" style="1" customWidth="1"/>
    <col min="9730" max="9730" width="21.33203125" style="1" customWidth="1"/>
    <col min="9731" max="9731" width="13.5546875" style="1" customWidth="1"/>
    <col min="9732" max="9732" width="10" style="1" customWidth="1"/>
    <col min="9733" max="9733" width="13.6640625" style="1" customWidth="1"/>
    <col min="9734" max="9734" width="11.44140625" style="1"/>
    <col min="9735" max="9735" width="15.6640625" style="1" customWidth="1"/>
    <col min="9736" max="9984" width="11.44140625" style="1"/>
    <col min="9985" max="9985" width="3.109375" style="1" customWidth="1"/>
    <col min="9986" max="9986" width="21.33203125" style="1" customWidth="1"/>
    <col min="9987" max="9987" width="13.5546875" style="1" customWidth="1"/>
    <col min="9988" max="9988" width="10" style="1" customWidth="1"/>
    <col min="9989" max="9989" width="13.6640625" style="1" customWidth="1"/>
    <col min="9990" max="9990" width="11.44140625" style="1"/>
    <col min="9991" max="9991" width="15.6640625" style="1" customWidth="1"/>
    <col min="9992" max="10240" width="11.44140625" style="1"/>
    <col min="10241" max="10241" width="3.109375" style="1" customWidth="1"/>
    <col min="10242" max="10242" width="21.33203125" style="1" customWidth="1"/>
    <col min="10243" max="10243" width="13.5546875" style="1" customWidth="1"/>
    <col min="10244" max="10244" width="10" style="1" customWidth="1"/>
    <col min="10245" max="10245" width="13.6640625" style="1" customWidth="1"/>
    <col min="10246" max="10246" width="11.44140625" style="1"/>
    <col min="10247" max="10247" width="15.6640625" style="1" customWidth="1"/>
    <col min="10248" max="10496" width="11.44140625" style="1"/>
    <col min="10497" max="10497" width="3.109375" style="1" customWidth="1"/>
    <col min="10498" max="10498" width="21.33203125" style="1" customWidth="1"/>
    <col min="10499" max="10499" width="13.5546875" style="1" customWidth="1"/>
    <col min="10500" max="10500" width="10" style="1" customWidth="1"/>
    <col min="10501" max="10501" width="13.6640625" style="1" customWidth="1"/>
    <col min="10502" max="10502" width="11.44140625" style="1"/>
    <col min="10503" max="10503" width="15.6640625" style="1" customWidth="1"/>
    <col min="10504" max="10752" width="11.44140625" style="1"/>
    <col min="10753" max="10753" width="3.109375" style="1" customWidth="1"/>
    <col min="10754" max="10754" width="21.33203125" style="1" customWidth="1"/>
    <col min="10755" max="10755" width="13.5546875" style="1" customWidth="1"/>
    <col min="10756" max="10756" width="10" style="1" customWidth="1"/>
    <col min="10757" max="10757" width="13.6640625" style="1" customWidth="1"/>
    <col min="10758" max="10758" width="11.44140625" style="1"/>
    <col min="10759" max="10759" width="15.6640625" style="1" customWidth="1"/>
    <col min="10760" max="11008" width="11.44140625" style="1"/>
    <col min="11009" max="11009" width="3.109375" style="1" customWidth="1"/>
    <col min="11010" max="11010" width="21.33203125" style="1" customWidth="1"/>
    <col min="11011" max="11011" width="13.5546875" style="1" customWidth="1"/>
    <col min="11012" max="11012" width="10" style="1" customWidth="1"/>
    <col min="11013" max="11013" width="13.6640625" style="1" customWidth="1"/>
    <col min="11014" max="11014" width="11.44140625" style="1"/>
    <col min="11015" max="11015" width="15.6640625" style="1" customWidth="1"/>
    <col min="11016" max="11264" width="11.44140625" style="1"/>
    <col min="11265" max="11265" width="3.109375" style="1" customWidth="1"/>
    <col min="11266" max="11266" width="21.33203125" style="1" customWidth="1"/>
    <col min="11267" max="11267" width="13.5546875" style="1" customWidth="1"/>
    <col min="11268" max="11268" width="10" style="1" customWidth="1"/>
    <col min="11269" max="11269" width="13.6640625" style="1" customWidth="1"/>
    <col min="11270" max="11270" width="11.44140625" style="1"/>
    <col min="11271" max="11271" width="15.6640625" style="1" customWidth="1"/>
    <col min="11272" max="11520" width="11.44140625" style="1"/>
    <col min="11521" max="11521" width="3.109375" style="1" customWidth="1"/>
    <col min="11522" max="11522" width="21.33203125" style="1" customWidth="1"/>
    <col min="11523" max="11523" width="13.5546875" style="1" customWidth="1"/>
    <col min="11524" max="11524" width="10" style="1" customWidth="1"/>
    <col min="11525" max="11525" width="13.6640625" style="1" customWidth="1"/>
    <col min="11526" max="11526" width="11.44140625" style="1"/>
    <col min="11527" max="11527" width="15.6640625" style="1" customWidth="1"/>
    <col min="11528" max="11776" width="11.44140625" style="1"/>
    <col min="11777" max="11777" width="3.109375" style="1" customWidth="1"/>
    <col min="11778" max="11778" width="21.33203125" style="1" customWidth="1"/>
    <col min="11779" max="11779" width="13.5546875" style="1" customWidth="1"/>
    <col min="11780" max="11780" width="10" style="1" customWidth="1"/>
    <col min="11781" max="11781" width="13.6640625" style="1" customWidth="1"/>
    <col min="11782" max="11782" width="11.44140625" style="1"/>
    <col min="11783" max="11783" width="15.6640625" style="1" customWidth="1"/>
    <col min="11784" max="12032" width="11.44140625" style="1"/>
    <col min="12033" max="12033" width="3.109375" style="1" customWidth="1"/>
    <col min="12034" max="12034" width="21.33203125" style="1" customWidth="1"/>
    <col min="12035" max="12035" width="13.5546875" style="1" customWidth="1"/>
    <col min="12036" max="12036" width="10" style="1" customWidth="1"/>
    <col min="12037" max="12037" width="13.6640625" style="1" customWidth="1"/>
    <col min="12038" max="12038" width="11.44140625" style="1"/>
    <col min="12039" max="12039" width="15.6640625" style="1" customWidth="1"/>
    <col min="12040" max="12288" width="11.44140625" style="1"/>
    <col min="12289" max="12289" width="3.109375" style="1" customWidth="1"/>
    <col min="12290" max="12290" width="21.33203125" style="1" customWidth="1"/>
    <col min="12291" max="12291" width="13.5546875" style="1" customWidth="1"/>
    <col min="12292" max="12292" width="10" style="1" customWidth="1"/>
    <col min="12293" max="12293" width="13.6640625" style="1" customWidth="1"/>
    <col min="12294" max="12294" width="11.44140625" style="1"/>
    <col min="12295" max="12295" width="15.6640625" style="1" customWidth="1"/>
    <col min="12296" max="12544" width="11.44140625" style="1"/>
    <col min="12545" max="12545" width="3.109375" style="1" customWidth="1"/>
    <col min="12546" max="12546" width="21.33203125" style="1" customWidth="1"/>
    <col min="12547" max="12547" width="13.5546875" style="1" customWidth="1"/>
    <col min="12548" max="12548" width="10" style="1" customWidth="1"/>
    <col min="12549" max="12549" width="13.6640625" style="1" customWidth="1"/>
    <col min="12550" max="12550" width="11.44140625" style="1"/>
    <col min="12551" max="12551" width="15.6640625" style="1" customWidth="1"/>
    <col min="12552" max="12800" width="11.44140625" style="1"/>
    <col min="12801" max="12801" width="3.109375" style="1" customWidth="1"/>
    <col min="12802" max="12802" width="21.33203125" style="1" customWidth="1"/>
    <col min="12803" max="12803" width="13.5546875" style="1" customWidth="1"/>
    <col min="12804" max="12804" width="10" style="1" customWidth="1"/>
    <col min="12805" max="12805" width="13.6640625" style="1" customWidth="1"/>
    <col min="12806" max="12806" width="11.44140625" style="1"/>
    <col min="12807" max="12807" width="15.6640625" style="1" customWidth="1"/>
    <col min="12808" max="13056" width="11.44140625" style="1"/>
    <col min="13057" max="13057" width="3.109375" style="1" customWidth="1"/>
    <col min="13058" max="13058" width="21.33203125" style="1" customWidth="1"/>
    <col min="13059" max="13059" width="13.5546875" style="1" customWidth="1"/>
    <col min="13060" max="13060" width="10" style="1" customWidth="1"/>
    <col min="13061" max="13061" width="13.6640625" style="1" customWidth="1"/>
    <col min="13062" max="13062" width="11.44140625" style="1"/>
    <col min="13063" max="13063" width="15.6640625" style="1" customWidth="1"/>
    <col min="13064" max="13312" width="11.44140625" style="1"/>
    <col min="13313" max="13313" width="3.109375" style="1" customWidth="1"/>
    <col min="13314" max="13314" width="21.33203125" style="1" customWidth="1"/>
    <col min="13315" max="13315" width="13.5546875" style="1" customWidth="1"/>
    <col min="13316" max="13316" width="10" style="1" customWidth="1"/>
    <col min="13317" max="13317" width="13.6640625" style="1" customWidth="1"/>
    <col min="13318" max="13318" width="11.44140625" style="1"/>
    <col min="13319" max="13319" width="15.6640625" style="1" customWidth="1"/>
    <col min="13320" max="13568" width="11.44140625" style="1"/>
    <col min="13569" max="13569" width="3.109375" style="1" customWidth="1"/>
    <col min="13570" max="13570" width="21.33203125" style="1" customWidth="1"/>
    <col min="13571" max="13571" width="13.5546875" style="1" customWidth="1"/>
    <col min="13572" max="13572" width="10" style="1" customWidth="1"/>
    <col min="13573" max="13573" width="13.6640625" style="1" customWidth="1"/>
    <col min="13574" max="13574" width="11.44140625" style="1"/>
    <col min="13575" max="13575" width="15.6640625" style="1" customWidth="1"/>
    <col min="13576" max="13824" width="11.44140625" style="1"/>
    <col min="13825" max="13825" width="3.109375" style="1" customWidth="1"/>
    <col min="13826" max="13826" width="21.33203125" style="1" customWidth="1"/>
    <col min="13827" max="13827" width="13.5546875" style="1" customWidth="1"/>
    <col min="13828" max="13828" width="10" style="1" customWidth="1"/>
    <col min="13829" max="13829" width="13.6640625" style="1" customWidth="1"/>
    <col min="13830" max="13830" width="11.44140625" style="1"/>
    <col min="13831" max="13831" width="15.6640625" style="1" customWidth="1"/>
    <col min="13832" max="14080" width="11.44140625" style="1"/>
    <col min="14081" max="14081" width="3.109375" style="1" customWidth="1"/>
    <col min="14082" max="14082" width="21.33203125" style="1" customWidth="1"/>
    <col min="14083" max="14083" width="13.5546875" style="1" customWidth="1"/>
    <col min="14084" max="14084" width="10" style="1" customWidth="1"/>
    <col min="14085" max="14085" width="13.6640625" style="1" customWidth="1"/>
    <col min="14086" max="14086" width="11.44140625" style="1"/>
    <col min="14087" max="14087" width="15.6640625" style="1" customWidth="1"/>
    <col min="14088" max="14336" width="11.44140625" style="1"/>
    <col min="14337" max="14337" width="3.109375" style="1" customWidth="1"/>
    <col min="14338" max="14338" width="21.33203125" style="1" customWidth="1"/>
    <col min="14339" max="14339" width="13.5546875" style="1" customWidth="1"/>
    <col min="14340" max="14340" width="10" style="1" customWidth="1"/>
    <col min="14341" max="14341" width="13.6640625" style="1" customWidth="1"/>
    <col min="14342" max="14342" width="11.44140625" style="1"/>
    <col min="14343" max="14343" width="15.6640625" style="1" customWidth="1"/>
    <col min="14344" max="14592" width="11.44140625" style="1"/>
    <col min="14593" max="14593" width="3.109375" style="1" customWidth="1"/>
    <col min="14594" max="14594" width="21.33203125" style="1" customWidth="1"/>
    <col min="14595" max="14595" width="13.5546875" style="1" customWidth="1"/>
    <col min="14596" max="14596" width="10" style="1" customWidth="1"/>
    <col min="14597" max="14597" width="13.6640625" style="1" customWidth="1"/>
    <col min="14598" max="14598" width="11.44140625" style="1"/>
    <col min="14599" max="14599" width="15.6640625" style="1" customWidth="1"/>
    <col min="14600" max="14848" width="11.44140625" style="1"/>
    <col min="14849" max="14849" width="3.109375" style="1" customWidth="1"/>
    <col min="14850" max="14850" width="21.33203125" style="1" customWidth="1"/>
    <col min="14851" max="14851" width="13.5546875" style="1" customWidth="1"/>
    <col min="14852" max="14852" width="10" style="1" customWidth="1"/>
    <col min="14853" max="14853" width="13.6640625" style="1" customWidth="1"/>
    <col min="14854" max="14854" width="11.44140625" style="1"/>
    <col min="14855" max="14855" width="15.6640625" style="1" customWidth="1"/>
    <col min="14856" max="15104" width="11.44140625" style="1"/>
    <col min="15105" max="15105" width="3.109375" style="1" customWidth="1"/>
    <col min="15106" max="15106" width="21.33203125" style="1" customWidth="1"/>
    <col min="15107" max="15107" width="13.5546875" style="1" customWidth="1"/>
    <col min="15108" max="15108" width="10" style="1" customWidth="1"/>
    <col min="15109" max="15109" width="13.6640625" style="1" customWidth="1"/>
    <col min="15110" max="15110" width="11.44140625" style="1"/>
    <col min="15111" max="15111" width="15.6640625" style="1" customWidth="1"/>
    <col min="15112" max="15360" width="11.44140625" style="1"/>
    <col min="15361" max="15361" width="3.109375" style="1" customWidth="1"/>
    <col min="15362" max="15362" width="21.33203125" style="1" customWidth="1"/>
    <col min="15363" max="15363" width="13.5546875" style="1" customWidth="1"/>
    <col min="15364" max="15364" width="10" style="1" customWidth="1"/>
    <col min="15365" max="15365" width="13.6640625" style="1" customWidth="1"/>
    <col min="15366" max="15366" width="11.44140625" style="1"/>
    <col min="15367" max="15367" width="15.6640625" style="1" customWidth="1"/>
    <col min="15368" max="15616" width="11.44140625" style="1"/>
    <col min="15617" max="15617" width="3.109375" style="1" customWidth="1"/>
    <col min="15618" max="15618" width="21.33203125" style="1" customWidth="1"/>
    <col min="15619" max="15619" width="13.5546875" style="1" customWidth="1"/>
    <col min="15620" max="15620" width="10" style="1" customWidth="1"/>
    <col min="15621" max="15621" width="13.6640625" style="1" customWidth="1"/>
    <col min="15622" max="15622" width="11.44140625" style="1"/>
    <col min="15623" max="15623" width="15.6640625" style="1" customWidth="1"/>
    <col min="15624" max="15872" width="11.44140625" style="1"/>
    <col min="15873" max="15873" width="3.109375" style="1" customWidth="1"/>
    <col min="15874" max="15874" width="21.33203125" style="1" customWidth="1"/>
    <col min="15875" max="15875" width="13.5546875" style="1" customWidth="1"/>
    <col min="15876" max="15876" width="10" style="1" customWidth="1"/>
    <col min="15877" max="15877" width="13.6640625" style="1" customWidth="1"/>
    <col min="15878" max="15878" width="11.44140625" style="1"/>
    <col min="15879" max="15879" width="15.6640625" style="1" customWidth="1"/>
    <col min="15880" max="16128" width="11.44140625" style="1"/>
    <col min="16129" max="16129" width="3.109375" style="1" customWidth="1"/>
    <col min="16130" max="16130" width="21.33203125" style="1" customWidth="1"/>
    <col min="16131" max="16131" width="13.5546875" style="1" customWidth="1"/>
    <col min="16132" max="16132" width="10" style="1" customWidth="1"/>
    <col min="16133" max="16133" width="13.6640625" style="1" customWidth="1"/>
    <col min="16134" max="16134" width="11.44140625" style="1"/>
    <col min="16135" max="16135" width="15.6640625" style="1" customWidth="1"/>
    <col min="16136" max="16384" width="11.44140625" style="1"/>
  </cols>
  <sheetData>
    <row r="6" spans="2:8" ht="15" customHeight="1" x14ac:dyDescent="0.25">
      <c r="D6" s="2"/>
      <c r="E6" s="127" t="s">
        <v>85</v>
      </c>
      <c r="F6" s="128"/>
      <c r="G6" s="42">
        <v>100</v>
      </c>
      <c r="H6" s="3"/>
    </row>
    <row r="7" spans="2:8" ht="15" customHeight="1" x14ac:dyDescent="0.25">
      <c r="B7" s="41" t="s">
        <v>0</v>
      </c>
      <c r="C7" s="22" t="s">
        <v>1</v>
      </c>
      <c r="D7" s="19"/>
      <c r="E7" s="127" t="s">
        <v>2</v>
      </c>
      <c r="F7" s="128"/>
      <c r="G7" s="42">
        <v>1000000</v>
      </c>
    </row>
    <row r="8" spans="2:8" ht="36" x14ac:dyDescent="0.3">
      <c r="B8" s="26" t="s">
        <v>3</v>
      </c>
      <c r="C8" s="37" t="s">
        <v>4</v>
      </c>
      <c r="D8" s="23"/>
      <c r="E8" s="135" t="s">
        <v>5</v>
      </c>
      <c r="F8" s="136"/>
      <c r="G8" s="34" t="s">
        <v>6</v>
      </c>
    </row>
    <row r="9" spans="2:8" ht="12" x14ac:dyDescent="0.3">
      <c r="B9" s="26" t="s">
        <v>7</v>
      </c>
      <c r="C9" s="22" t="s">
        <v>8</v>
      </c>
      <c r="D9" s="24"/>
      <c r="E9" s="135" t="s">
        <v>9</v>
      </c>
      <c r="F9" s="136"/>
      <c r="G9" s="34">
        <v>110</v>
      </c>
    </row>
    <row r="10" spans="2:8" ht="12" x14ac:dyDescent="0.3">
      <c r="B10" s="26" t="s">
        <v>10</v>
      </c>
      <c r="C10" s="22" t="s">
        <v>11</v>
      </c>
      <c r="D10" s="24"/>
      <c r="E10" s="129" t="s">
        <v>12</v>
      </c>
      <c r="F10" s="130"/>
      <c r="G10" s="39">
        <f>+G7*G9</f>
        <v>110000000</v>
      </c>
    </row>
    <row r="11" spans="2:8" ht="15" customHeight="1" x14ac:dyDescent="0.3">
      <c r="B11" s="26" t="s">
        <v>13</v>
      </c>
      <c r="C11" s="22" t="s">
        <v>14</v>
      </c>
      <c r="D11" s="24"/>
      <c r="E11" s="129" t="s">
        <v>15</v>
      </c>
      <c r="F11" s="130"/>
      <c r="G11" s="35" t="s">
        <v>16</v>
      </c>
    </row>
    <row r="12" spans="2:8" ht="15" customHeight="1" x14ac:dyDescent="0.3">
      <c r="B12" s="26" t="s">
        <v>17</v>
      </c>
      <c r="C12" s="22" t="s">
        <v>18</v>
      </c>
      <c r="D12" s="24"/>
      <c r="E12" s="129" t="s">
        <v>19</v>
      </c>
      <c r="F12" s="130"/>
      <c r="G12" s="34" t="s">
        <v>6</v>
      </c>
    </row>
    <row r="13" spans="2:8" ht="15" customHeight="1" x14ac:dyDescent="0.3">
      <c r="B13" s="27" t="s">
        <v>20</v>
      </c>
      <c r="C13" s="38">
        <v>44602</v>
      </c>
      <c r="D13" s="25"/>
      <c r="E13" s="131" t="s">
        <v>21</v>
      </c>
      <c r="F13" s="132"/>
      <c r="G13" s="36" t="s">
        <v>81</v>
      </c>
    </row>
    <row r="14" spans="2:8" ht="15" customHeight="1" x14ac:dyDescent="0.3">
      <c r="B14" s="4"/>
      <c r="C14" s="2"/>
      <c r="D14" s="2"/>
      <c r="E14" s="2"/>
      <c r="F14" s="2"/>
      <c r="G14" s="5"/>
    </row>
    <row r="15" spans="2:8" ht="15" customHeight="1" x14ac:dyDescent="0.3">
      <c r="B15" s="133" t="s">
        <v>22</v>
      </c>
      <c r="C15" s="134"/>
      <c r="D15" s="134"/>
      <c r="E15" s="134"/>
      <c r="F15" s="134"/>
      <c r="G15" s="134"/>
    </row>
    <row r="16" spans="2:8" ht="15" customHeight="1" x14ac:dyDescent="0.3">
      <c r="C16" s="6"/>
      <c r="D16" s="6"/>
      <c r="E16" s="7"/>
      <c r="F16" s="8"/>
      <c r="G16" s="9"/>
    </row>
    <row r="17" spans="2:9" ht="15" customHeight="1" x14ac:dyDescent="0.3">
      <c r="B17" s="43" t="s">
        <v>86</v>
      </c>
      <c r="C17" s="44"/>
      <c r="D17" s="45"/>
      <c r="E17" s="45"/>
      <c r="F17" s="45"/>
      <c r="G17" s="46"/>
    </row>
    <row r="18" spans="2:9" ht="26.25" customHeight="1" x14ac:dyDescent="0.3">
      <c r="B18" s="47" t="s">
        <v>23</v>
      </c>
      <c r="C18" s="47" t="s">
        <v>24</v>
      </c>
      <c r="D18" s="47" t="s">
        <v>25</v>
      </c>
      <c r="E18" s="47" t="s">
        <v>38</v>
      </c>
      <c r="F18" s="47" t="s">
        <v>26</v>
      </c>
      <c r="G18" s="47" t="s">
        <v>27</v>
      </c>
    </row>
    <row r="19" spans="2:9" ht="15" customHeight="1" x14ac:dyDescent="0.3">
      <c r="B19" s="28" t="s">
        <v>28</v>
      </c>
      <c r="C19" s="22" t="s">
        <v>29</v>
      </c>
      <c r="D19" s="13">
        <v>70</v>
      </c>
      <c r="E19" s="22" t="s">
        <v>30</v>
      </c>
      <c r="F19" s="29">
        <f>(18000+(18000*0.06))*1.1</f>
        <v>20988</v>
      </c>
      <c r="G19" s="29">
        <f t="shared" ref="G19:G24" si="0">+F19*D19</f>
        <v>1469160</v>
      </c>
    </row>
    <row r="20" spans="2:9" ht="15" customHeight="1" x14ac:dyDescent="0.3">
      <c r="B20" s="28" t="s">
        <v>31</v>
      </c>
      <c r="C20" s="22" t="s">
        <v>29</v>
      </c>
      <c r="D20" s="13">
        <v>55</v>
      </c>
      <c r="E20" s="22" t="s">
        <v>30</v>
      </c>
      <c r="F20" s="29">
        <f t="shared" ref="F20:F24" si="1">(18000+(18000*0.06))*1.1</f>
        <v>20988</v>
      </c>
      <c r="G20" s="29">
        <f t="shared" si="0"/>
        <v>1154340</v>
      </c>
    </row>
    <row r="21" spans="2:9" ht="15" customHeight="1" x14ac:dyDescent="0.3">
      <c r="B21" s="28" t="s">
        <v>32</v>
      </c>
      <c r="C21" s="22" t="s">
        <v>29</v>
      </c>
      <c r="D21" s="13">
        <v>25</v>
      </c>
      <c r="E21" s="22" t="s">
        <v>30</v>
      </c>
      <c r="F21" s="29">
        <f t="shared" si="1"/>
        <v>20988</v>
      </c>
      <c r="G21" s="29">
        <f t="shared" si="0"/>
        <v>524700</v>
      </c>
    </row>
    <row r="22" spans="2:9" ht="15" customHeight="1" x14ac:dyDescent="0.3">
      <c r="B22" s="28" t="s">
        <v>33</v>
      </c>
      <c r="C22" s="22" t="s">
        <v>29</v>
      </c>
      <c r="D22" s="13">
        <v>350</v>
      </c>
      <c r="E22" s="22" t="s">
        <v>30</v>
      </c>
      <c r="F22" s="29">
        <f t="shared" si="1"/>
        <v>20988</v>
      </c>
      <c r="G22" s="29">
        <f t="shared" si="0"/>
        <v>7345800</v>
      </c>
      <c r="I22" s="10"/>
    </row>
    <row r="23" spans="2:9" ht="15" customHeight="1" x14ac:dyDescent="0.3">
      <c r="B23" s="28" t="s">
        <v>34</v>
      </c>
      <c r="C23" s="22" t="s">
        <v>29</v>
      </c>
      <c r="D23" s="13">
        <v>150</v>
      </c>
      <c r="E23" s="22" t="s">
        <v>30</v>
      </c>
      <c r="F23" s="29">
        <f t="shared" si="1"/>
        <v>20988</v>
      </c>
      <c r="G23" s="29">
        <f t="shared" si="0"/>
        <v>3148200</v>
      </c>
      <c r="I23" s="10"/>
    </row>
    <row r="24" spans="2:9" ht="15" customHeight="1" x14ac:dyDescent="0.3">
      <c r="B24" s="28" t="s">
        <v>35</v>
      </c>
      <c r="C24" s="22" t="s">
        <v>29</v>
      </c>
      <c r="D24" s="13">
        <v>800</v>
      </c>
      <c r="E24" s="22" t="s">
        <v>30</v>
      </c>
      <c r="F24" s="29">
        <f t="shared" si="1"/>
        <v>20988</v>
      </c>
      <c r="G24" s="29">
        <f t="shared" si="0"/>
        <v>16790400</v>
      </c>
      <c r="I24" s="10"/>
    </row>
    <row r="25" spans="2:9" ht="15" customHeight="1" x14ac:dyDescent="0.3">
      <c r="B25" s="48" t="s">
        <v>36</v>
      </c>
      <c r="C25" s="49"/>
      <c r="D25" s="49"/>
      <c r="E25" s="49"/>
      <c r="F25" s="50"/>
      <c r="G25" s="51">
        <f>SUM(G19:G24)</f>
        <v>30432600</v>
      </c>
    </row>
    <row r="26" spans="2:9" ht="15" customHeight="1" x14ac:dyDescent="0.3">
      <c r="B26" s="11"/>
    </row>
    <row r="27" spans="2:9" ht="27.75" customHeight="1" x14ac:dyDescent="0.3">
      <c r="B27" s="52" t="s">
        <v>37</v>
      </c>
      <c r="C27" s="53"/>
      <c r="D27" s="54"/>
      <c r="E27" s="54"/>
      <c r="F27" s="55"/>
      <c r="G27" s="56"/>
    </row>
    <row r="28" spans="2:9" ht="24" x14ac:dyDescent="0.3">
      <c r="B28" s="57" t="s">
        <v>23</v>
      </c>
      <c r="C28" s="58" t="s">
        <v>24</v>
      </c>
      <c r="D28" s="58" t="s">
        <v>25</v>
      </c>
      <c r="E28" s="57" t="s">
        <v>87</v>
      </c>
      <c r="F28" s="58" t="s">
        <v>26</v>
      </c>
      <c r="G28" s="57" t="s">
        <v>27</v>
      </c>
    </row>
    <row r="29" spans="2:9" ht="15" customHeight="1" x14ac:dyDescent="0.3">
      <c r="B29" s="59"/>
      <c r="C29" s="60" t="s">
        <v>87</v>
      </c>
      <c r="D29" s="60" t="s">
        <v>87</v>
      </c>
      <c r="E29" s="60" t="s">
        <v>87</v>
      </c>
      <c r="F29" s="61" t="s">
        <v>87</v>
      </c>
      <c r="G29" s="62"/>
    </row>
    <row r="30" spans="2:9" ht="15" customHeight="1" x14ac:dyDescent="0.3">
      <c r="B30" s="63" t="s">
        <v>39</v>
      </c>
      <c r="C30" s="64"/>
      <c r="D30" s="64"/>
      <c r="E30" s="64"/>
      <c r="F30" s="65"/>
      <c r="G30" s="66"/>
    </row>
    <row r="31" spans="2:9" ht="15" customHeight="1" x14ac:dyDescent="0.3">
      <c r="B31" s="14"/>
      <c r="C31" s="14"/>
      <c r="D31" s="14"/>
      <c r="E31" s="14"/>
      <c r="F31" s="14"/>
      <c r="G31" s="14"/>
    </row>
    <row r="32" spans="2:9" ht="26.25" customHeight="1" x14ac:dyDescent="0.3">
      <c r="B32" s="52" t="s">
        <v>40</v>
      </c>
      <c r="C32" s="53"/>
      <c r="D32" s="54"/>
      <c r="E32" s="54"/>
      <c r="F32" s="55"/>
      <c r="G32" s="56"/>
    </row>
    <row r="33" spans="1:12" ht="24" x14ac:dyDescent="0.3">
      <c r="B33" s="67" t="s">
        <v>23</v>
      </c>
      <c r="C33" s="67" t="s">
        <v>24</v>
      </c>
      <c r="D33" s="67" t="s">
        <v>25</v>
      </c>
      <c r="E33" s="67" t="s">
        <v>38</v>
      </c>
      <c r="F33" s="68" t="s">
        <v>26</v>
      </c>
      <c r="G33" s="67" t="s">
        <v>27</v>
      </c>
      <c r="I33" s="9"/>
    </row>
    <row r="34" spans="1:12" ht="15" customHeight="1" x14ac:dyDescent="0.3">
      <c r="B34" s="28" t="s">
        <v>77</v>
      </c>
      <c r="C34" s="22" t="s">
        <v>100</v>
      </c>
      <c r="D34" s="22">
        <v>1.76</v>
      </c>
      <c r="E34" s="22" t="s">
        <v>30</v>
      </c>
      <c r="F34" s="29">
        <v>176000</v>
      </c>
      <c r="G34" s="29">
        <f>+F34*D34</f>
        <v>309760</v>
      </c>
      <c r="I34" s="9"/>
    </row>
    <row r="35" spans="1:12" ht="15" customHeight="1" x14ac:dyDescent="0.3">
      <c r="A35" s="2"/>
      <c r="B35" s="28" t="s">
        <v>80</v>
      </c>
      <c r="C35" s="22" t="s">
        <v>100</v>
      </c>
      <c r="D35" s="22">
        <v>0.82</v>
      </c>
      <c r="E35" s="22" t="s">
        <v>30</v>
      </c>
      <c r="F35" s="29">
        <v>176000</v>
      </c>
      <c r="G35" s="29">
        <f>+F35*D35</f>
        <v>144320</v>
      </c>
      <c r="H35" s="2"/>
    </row>
    <row r="36" spans="1:12" ht="15" customHeight="1" x14ac:dyDescent="0.3">
      <c r="A36" s="2"/>
      <c r="B36" s="69" t="s">
        <v>41</v>
      </c>
      <c r="C36" s="70"/>
      <c r="D36" s="70"/>
      <c r="E36" s="70"/>
      <c r="F36" s="70"/>
      <c r="G36" s="71">
        <f>SUM(G34:G35)</f>
        <v>454080</v>
      </c>
      <c r="H36" s="2"/>
    </row>
    <row r="37" spans="1:12" ht="15" customHeight="1" x14ac:dyDescent="0.3">
      <c r="B37" s="2"/>
      <c r="C37" s="2"/>
      <c r="D37" s="2"/>
      <c r="E37" s="2"/>
      <c r="F37" s="2"/>
      <c r="G37" s="2"/>
    </row>
    <row r="38" spans="1:12" ht="12" x14ac:dyDescent="0.3">
      <c r="B38" s="52" t="s">
        <v>42</v>
      </c>
      <c r="C38" s="53"/>
      <c r="D38" s="54"/>
      <c r="E38" s="54"/>
      <c r="F38" s="55"/>
      <c r="G38" s="56"/>
    </row>
    <row r="39" spans="1:12" ht="24" x14ac:dyDescent="0.3">
      <c r="B39" s="72" t="s">
        <v>43</v>
      </c>
      <c r="C39" s="72" t="s">
        <v>44</v>
      </c>
      <c r="D39" s="72" t="s">
        <v>45</v>
      </c>
      <c r="E39" s="72" t="s">
        <v>38</v>
      </c>
      <c r="F39" s="72" t="s">
        <v>26</v>
      </c>
      <c r="G39" s="73" t="s">
        <v>27</v>
      </c>
      <c r="I39" s="9"/>
      <c r="L39" s="12"/>
    </row>
    <row r="40" spans="1:12" ht="15" customHeight="1" x14ac:dyDescent="0.3">
      <c r="B40" s="28" t="s">
        <v>82</v>
      </c>
      <c r="C40" s="22" t="s">
        <v>83</v>
      </c>
      <c r="D40" s="40">
        <v>480</v>
      </c>
      <c r="E40" s="22" t="s">
        <v>84</v>
      </c>
      <c r="F40" s="29">
        <v>2000</v>
      </c>
      <c r="G40" s="29">
        <f>(D40*F40)</f>
        <v>960000</v>
      </c>
      <c r="I40" s="9"/>
      <c r="L40" s="12"/>
    </row>
    <row r="41" spans="1:12" ht="15" customHeight="1" x14ac:dyDescent="0.3">
      <c r="B41" s="28" t="s">
        <v>46</v>
      </c>
      <c r="C41" s="22" t="s">
        <v>47</v>
      </c>
      <c r="D41" s="30">
        <v>180000</v>
      </c>
      <c r="E41" s="22" t="s">
        <v>48</v>
      </c>
      <c r="F41" s="29">
        <f>(170+(170*0.06))*1.1</f>
        <v>198.22</v>
      </c>
      <c r="G41" s="29">
        <f>+F41*D41</f>
        <v>35679600</v>
      </c>
      <c r="I41" s="9"/>
      <c r="L41" s="12"/>
    </row>
    <row r="42" spans="1:12" ht="15" customHeight="1" x14ac:dyDescent="0.3">
      <c r="B42" s="32" t="s">
        <v>49</v>
      </c>
      <c r="C42" s="17" t="s">
        <v>78</v>
      </c>
      <c r="D42" s="15">
        <v>25</v>
      </c>
      <c r="E42" s="22" t="s">
        <v>48</v>
      </c>
      <c r="F42" s="31">
        <f>(10527+(10527*0.06))*1.1</f>
        <v>12274.482000000002</v>
      </c>
      <c r="G42" s="29">
        <f>+F42*D42</f>
        <v>306862.05000000005</v>
      </c>
      <c r="H42" s="12"/>
      <c r="I42" s="9"/>
      <c r="L42" s="12"/>
    </row>
    <row r="43" spans="1:12" ht="15" customHeight="1" x14ac:dyDescent="0.3">
      <c r="B43" s="32" t="s">
        <v>51</v>
      </c>
      <c r="C43" s="17" t="s">
        <v>79</v>
      </c>
      <c r="D43" s="15">
        <v>30</v>
      </c>
      <c r="E43" s="22" t="s">
        <v>48</v>
      </c>
      <c r="F43" s="31">
        <f>(18948+(18948*0.06))*1.1</f>
        <v>22093.368000000002</v>
      </c>
      <c r="G43" s="29">
        <f t="shared" ref="G43:G44" si="2">+F43*D43</f>
        <v>662801.04</v>
      </c>
      <c r="L43" s="12"/>
    </row>
    <row r="44" spans="1:12" ht="15" customHeight="1" x14ac:dyDescent="0.3">
      <c r="B44" s="32" t="s">
        <v>52</v>
      </c>
      <c r="C44" s="17" t="s">
        <v>78</v>
      </c>
      <c r="D44" s="15">
        <v>12</v>
      </c>
      <c r="E44" s="22" t="s">
        <v>48</v>
      </c>
      <c r="F44" s="31">
        <f>(25264+(25264*0.06))*1.1</f>
        <v>29457.824000000004</v>
      </c>
      <c r="G44" s="29">
        <f t="shared" si="2"/>
        <v>353493.88800000004</v>
      </c>
      <c r="I44" s="9"/>
      <c r="L44" s="12"/>
    </row>
    <row r="45" spans="1:12" ht="15" customHeight="1" x14ac:dyDescent="0.3">
      <c r="B45" s="33" t="s">
        <v>53</v>
      </c>
      <c r="C45" s="17"/>
      <c r="D45" s="15"/>
      <c r="E45" s="17"/>
      <c r="F45" s="31"/>
      <c r="G45" s="31"/>
      <c r="I45" s="9"/>
      <c r="L45" s="12"/>
    </row>
    <row r="46" spans="1:12" ht="15" customHeight="1" x14ac:dyDescent="0.3">
      <c r="B46" s="28" t="s">
        <v>54</v>
      </c>
      <c r="C46" s="22" t="s">
        <v>50</v>
      </c>
      <c r="D46" s="16">
        <v>925</v>
      </c>
      <c r="E46" s="22" t="s">
        <v>48</v>
      </c>
      <c r="F46" s="29">
        <f>(412+(412*0.06))*1.1</f>
        <v>480.39200000000005</v>
      </c>
      <c r="G46" s="29">
        <f>F46*D46</f>
        <v>444362.60000000003</v>
      </c>
      <c r="I46" s="9"/>
      <c r="L46" s="12"/>
    </row>
    <row r="47" spans="1:12" ht="15" customHeight="1" x14ac:dyDescent="0.3">
      <c r="B47" s="28" t="s">
        <v>55</v>
      </c>
      <c r="C47" s="22" t="s">
        <v>50</v>
      </c>
      <c r="D47" s="16">
        <v>450</v>
      </c>
      <c r="E47" s="22" t="s">
        <v>48</v>
      </c>
      <c r="F47" s="29">
        <f>(230+(230*0.06))*1.1</f>
        <v>268.18</v>
      </c>
      <c r="G47" s="29">
        <f>F47*D47</f>
        <v>120681</v>
      </c>
      <c r="I47" s="9"/>
      <c r="L47" s="12"/>
    </row>
    <row r="48" spans="1:12" ht="15" customHeight="1" x14ac:dyDescent="0.3">
      <c r="B48" s="28" t="s">
        <v>76</v>
      </c>
      <c r="C48" s="22" t="s">
        <v>50</v>
      </c>
      <c r="D48" s="16">
        <v>1200</v>
      </c>
      <c r="E48" s="22" t="s">
        <v>48</v>
      </c>
      <c r="F48" s="29">
        <f>(826+(826*0.06))*1.1</f>
        <v>963.11599999999999</v>
      </c>
      <c r="G48" s="29">
        <f>F48*D48</f>
        <v>1155739.2</v>
      </c>
      <c r="K48" s="12"/>
    </row>
    <row r="49" spans="2:10" ht="15" customHeight="1" x14ac:dyDescent="0.3">
      <c r="B49" s="28" t="s">
        <v>56</v>
      </c>
      <c r="C49" s="22" t="s">
        <v>57</v>
      </c>
      <c r="D49" s="16">
        <v>225</v>
      </c>
      <c r="E49" s="22" t="s">
        <v>48</v>
      </c>
      <c r="F49" s="29">
        <f>(1053+(1053*0.06))*1.1</f>
        <v>1227.7980000000002</v>
      </c>
      <c r="G49" s="29">
        <f>F49*D49</f>
        <v>276254.55000000005</v>
      </c>
    </row>
    <row r="50" spans="2:10" ht="15" customHeight="1" x14ac:dyDescent="0.3">
      <c r="B50" s="74" t="s">
        <v>58</v>
      </c>
      <c r="C50" s="75"/>
      <c r="D50" s="75"/>
      <c r="E50" s="75"/>
      <c r="F50" s="76"/>
      <c r="G50" s="77">
        <f>SUM(G40:G49)</f>
        <v>39959794.327999994</v>
      </c>
    </row>
    <row r="51" spans="2:10" ht="26.25" customHeight="1" x14ac:dyDescent="0.3">
      <c r="B51" s="8"/>
      <c r="C51" s="2"/>
      <c r="D51" s="2"/>
      <c r="E51" s="2"/>
      <c r="F51" s="2"/>
      <c r="G51" s="8"/>
      <c r="J51" s="18"/>
    </row>
    <row r="52" spans="2:10" ht="15" customHeight="1" x14ac:dyDescent="0.3">
      <c r="B52" s="52" t="s">
        <v>59</v>
      </c>
      <c r="C52" s="53"/>
      <c r="D52" s="54"/>
      <c r="E52" s="54"/>
      <c r="F52" s="55"/>
      <c r="G52" s="56"/>
    </row>
    <row r="53" spans="2:10" ht="24" x14ac:dyDescent="0.3">
      <c r="B53" s="78" t="s">
        <v>60</v>
      </c>
      <c r="C53" s="72" t="s">
        <v>44</v>
      </c>
      <c r="D53" s="72" t="s">
        <v>45</v>
      </c>
      <c r="E53" s="78" t="s">
        <v>38</v>
      </c>
      <c r="F53" s="72" t="s">
        <v>26</v>
      </c>
      <c r="G53" s="78" t="s">
        <v>27</v>
      </c>
    </row>
    <row r="54" spans="2:10" ht="15" customHeight="1" x14ac:dyDescent="0.3">
      <c r="B54" s="79" t="s">
        <v>87</v>
      </c>
      <c r="C54" s="80" t="s">
        <v>87</v>
      </c>
      <c r="D54" s="80" t="s">
        <v>87</v>
      </c>
      <c r="E54" s="81" t="s">
        <v>87</v>
      </c>
      <c r="F54" s="82" t="s">
        <v>87</v>
      </c>
      <c r="G54" s="82"/>
    </row>
    <row r="55" spans="2:10" ht="15" customHeight="1" x14ac:dyDescent="0.3">
      <c r="B55" s="83" t="s">
        <v>61</v>
      </c>
      <c r="C55" s="84"/>
      <c r="D55" s="84"/>
      <c r="E55" s="85"/>
      <c r="F55" s="86"/>
      <c r="G55" s="87"/>
    </row>
    <row r="56" spans="2:10" ht="15" customHeight="1" x14ac:dyDescent="0.25">
      <c r="B56" s="88"/>
      <c r="C56" s="88"/>
      <c r="D56" s="88"/>
      <c r="E56" s="88"/>
      <c r="F56" s="89"/>
      <c r="G56" s="90"/>
    </row>
    <row r="57" spans="2:10" ht="15" customHeight="1" x14ac:dyDescent="0.3">
      <c r="B57" s="91" t="s">
        <v>62</v>
      </c>
      <c r="C57" s="92"/>
      <c r="D57" s="92"/>
      <c r="E57" s="92"/>
      <c r="F57" s="92"/>
      <c r="G57" s="93">
        <f>G50+G36+G25</f>
        <v>70846474.327999994</v>
      </c>
    </row>
    <row r="58" spans="2:10" ht="15" customHeight="1" x14ac:dyDescent="0.3">
      <c r="B58" s="94" t="s">
        <v>63</v>
      </c>
      <c r="C58" s="95"/>
      <c r="D58" s="95"/>
      <c r="E58" s="95"/>
      <c r="F58" s="95"/>
      <c r="G58" s="96">
        <f>G57*0.05</f>
        <v>3542323.7163999998</v>
      </c>
    </row>
    <row r="59" spans="2:10" ht="15" customHeight="1" x14ac:dyDescent="0.3">
      <c r="B59" s="97" t="s">
        <v>64</v>
      </c>
      <c r="C59" s="98"/>
      <c r="D59" s="98"/>
      <c r="E59" s="98"/>
      <c r="F59" s="98"/>
      <c r="G59" s="99">
        <f>G58+G57</f>
        <v>74388798.044399992</v>
      </c>
    </row>
    <row r="60" spans="2:10" ht="15" customHeight="1" x14ac:dyDescent="0.3">
      <c r="B60" s="94" t="s">
        <v>65</v>
      </c>
      <c r="C60" s="95"/>
      <c r="D60" s="95"/>
      <c r="E60" s="95"/>
      <c r="F60" s="95"/>
      <c r="G60" s="96">
        <f>G10</f>
        <v>110000000</v>
      </c>
    </row>
    <row r="61" spans="2:10" ht="15" customHeight="1" x14ac:dyDescent="0.3">
      <c r="B61" s="100" t="s">
        <v>66</v>
      </c>
      <c r="C61" s="101"/>
      <c r="D61" s="101"/>
      <c r="E61" s="101"/>
      <c r="F61" s="101"/>
      <c r="G61" s="93">
        <f>G60-G59</f>
        <v>35611201.955600008</v>
      </c>
    </row>
    <row r="62" spans="2:10" ht="15" customHeight="1" x14ac:dyDescent="0.3">
      <c r="B62" s="20" t="s">
        <v>67</v>
      </c>
      <c r="C62" s="20"/>
      <c r="D62" s="14"/>
      <c r="E62" s="14"/>
      <c r="F62" s="14"/>
      <c r="G62" s="14"/>
    </row>
    <row r="63" spans="2:10" ht="15" customHeight="1" x14ac:dyDescent="0.3">
      <c r="B63" s="20"/>
      <c r="C63" s="20"/>
      <c r="D63" s="14"/>
      <c r="E63" s="14"/>
      <c r="F63" s="14"/>
      <c r="G63" s="14"/>
    </row>
    <row r="64" spans="2:10" ht="15" customHeight="1" x14ac:dyDescent="0.3">
      <c r="B64" s="21" t="s">
        <v>68</v>
      </c>
      <c r="C64" s="20"/>
      <c r="D64" s="14"/>
      <c r="E64" s="14"/>
      <c r="F64" s="14"/>
      <c r="G64" s="14"/>
    </row>
    <row r="65" spans="2:7" ht="15" customHeight="1" x14ac:dyDescent="0.3">
      <c r="B65" s="20" t="s">
        <v>69</v>
      </c>
      <c r="C65" s="20"/>
      <c r="D65" s="14"/>
      <c r="E65" s="14"/>
      <c r="F65" s="14"/>
      <c r="G65" s="14"/>
    </row>
    <row r="66" spans="2:7" ht="15" customHeight="1" x14ac:dyDescent="0.3">
      <c r="B66" s="20" t="s">
        <v>70</v>
      </c>
      <c r="C66" s="20"/>
      <c r="D66" s="14"/>
      <c r="E66" s="14"/>
      <c r="F66" s="14"/>
      <c r="G66" s="14"/>
    </row>
    <row r="67" spans="2:7" ht="15" customHeight="1" x14ac:dyDescent="0.3">
      <c r="B67" s="20" t="s">
        <v>71</v>
      </c>
      <c r="C67" s="20"/>
      <c r="D67" s="14"/>
      <c r="E67" s="14"/>
      <c r="F67" s="14"/>
      <c r="G67" s="14"/>
    </row>
    <row r="68" spans="2:7" ht="15" customHeight="1" x14ac:dyDescent="0.3">
      <c r="B68" s="20" t="s">
        <v>72</v>
      </c>
      <c r="C68" s="20"/>
      <c r="D68" s="14"/>
      <c r="E68" s="14"/>
      <c r="F68" s="14"/>
      <c r="G68" s="14"/>
    </row>
    <row r="69" spans="2:7" ht="15" customHeight="1" x14ac:dyDescent="0.3">
      <c r="B69" s="20" t="s">
        <v>73</v>
      </c>
      <c r="C69" s="20"/>
      <c r="D69" s="14"/>
      <c r="E69" s="14"/>
      <c r="F69" s="14"/>
      <c r="G69" s="14"/>
    </row>
    <row r="70" spans="2:7" ht="15" customHeight="1" x14ac:dyDescent="0.3">
      <c r="B70" s="20" t="s">
        <v>74</v>
      </c>
      <c r="C70" s="20"/>
      <c r="D70" s="14"/>
      <c r="E70" s="14"/>
      <c r="F70" s="14"/>
      <c r="G70" s="14"/>
    </row>
    <row r="71" spans="2:7" ht="15" customHeight="1" x14ac:dyDescent="0.3">
      <c r="B71" s="14" t="s">
        <v>75</v>
      </c>
      <c r="C71" s="14"/>
      <c r="D71" s="14"/>
      <c r="E71" s="14"/>
      <c r="F71" s="14"/>
      <c r="G71" s="14"/>
    </row>
    <row r="73" spans="2:7" ht="15" customHeight="1" thickBot="1" x14ac:dyDescent="0.25">
      <c r="B73" s="122" t="s">
        <v>88</v>
      </c>
      <c r="C73" s="123"/>
      <c r="D73" s="102"/>
      <c r="E73" s="103"/>
    </row>
    <row r="74" spans="2:7" ht="15" customHeight="1" x14ac:dyDescent="0.2">
      <c r="B74" s="104" t="s">
        <v>60</v>
      </c>
      <c r="C74" s="105" t="s">
        <v>89</v>
      </c>
      <c r="D74" s="106" t="s">
        <v>90</v>
      </c>
      <c r="E74" s="103"/>
    </row>
    <row r="75" spans="2:7" ht="15" customHeight="1" x14ac:dyDescent="0.2">
      <c r="B75" s="107" t="s">
        <v>91</v>
      </c>
      <c r="C75" s="108">
        <f>G25</f>
        <v>30432600</v>
      </c>
      <c r="D75" s="109">
        <f>(C75/C81)</f>
        <v>0.40910191856892053</v>
      </c>
      <c r="E75" s="103"/>
    </row>
    <row r="76" spans="2:7" ht="15" customHeight="1" x14ac:dyDescent="0.2">
      <c r="B76" s="107" t="s">
        <v>92</v>
      </c>
      <c r="C76" s="108">
        <f>G26</f>
        <v>0</v>
      </c>
      <c r="D76" s="109">
        <v>0</v>
      </c>
      <c r="E76" s="103"/>
    </row>
    <row r="77" spans="2:7" ht="15" customHeight="1" x14ac:dyDescent="0.2">
      <c r="B77" s="107" t="s">
        <v>93</v>
      </c>
      <c r="C77" s="108">
        <f>G36</f>
        <v>454080</v>
      </c>
      <c r="D77" s="109">
        <f>(C77/C81)</f>
        <v>6.1041448704276151E-3</v>
      </c>
      <c r="E77" s="103"/>
    </row>
    <row r="78" spans="2:7" ht="15" customHeight="1" x14ac:dyDescent="0.2">
      <c r="B78" s="107" t="s">
        <v>43</v>
      </c>
      <c r="C78" s="108">
        <f>G50</f>
        <v>39959794.327999994</v>
      </c>
      <c r="D78" s="109">
        <f>(C78/C81)</f>
        <v>0.53717488894160426</v>
      </c>
      <c r="E78" s="103"/>
    </row>
    <row r="79" spans="2:7" ht="15" customHeight="1" x14ac:dyDescent="0.2">
      <c r="B79" s="107" t="s">
        <v>94</v>
      </c>
      <c r="C79" s="110">
        <f>G56</f>
        <v>0</v>
      </c>
      <c r="D79" s="109">
        <f>(C79/C81)</f>
        <v>0</v>
      </c>
      <c r="E79" s="111"/>
    </row>
    <row r="80" spans="2:7" ht="15" customHeight="1" x14ac:dyDescent="0.2">
      <c r="B80" s="107" t="s">
        <v>95</v>
      </c>
      <c r="C80" s="110">
        <f>G58</f>
        <v>3542323.7163999998</v>
      </c>
      <c r="D80" s="109">
        <f>(C80/C81)</f>
        <v>4.7619047619047623E-2</v>
      </c>
      <c r="E80" s="111"/>
    </row>
    <row r="81" spans="2:5" ht="15" customHeight="1" thickBot="1" x14ac:dyDescent="0.35">
      <c r="B81" s="112" t="s">
        <v>96</v>
      </c>
      <c r="C81" s="113">
        <f>SUM(C75:C80)</f>
        <v>74388798.044399992</v>
      </c>
      <c r="D81" s="114">
        <f>SUM(D75:D80)</f>
        <v>1</v>
      </c>
      <c r="E81" s="111"/>
    </row>
    <row r="82" spans="2:5" ht="15" customHeight="1" x14ac:dyDescent="0.3">
      <c r="B82" s="115"/>
      <c r="C82" s="116"/>
      <c r="D82" s="116"/>
      <c r="E82" s="116"/>
    </row>
    <row r="83" spans="2:5" ht="15" customHeight="1" thickBot="1" x14ac:dyDescent="0.35">
      <c r="B83" s="117"/>
      <c r="C83" s="116"/>
      <c r="D83" s="116"/>
      <c r="E83" s="116"/>
    </row>
    <row r="84" spans="2:5" ht="15" customHeight="1" thickBot="1" x14ac:dyDescent="0.35">
      <c r="B84" s="124" t="s">
        <v>97</v>
      </c>
      <c r="C84" s="125"/>
      <c r="D84" s="125"/>
      <c r="E84" s="126"/>
    </row>
    <row r="85" spans="2:5" ht="15" customHeight="1" x14ac:dyDescent="0.3">
      <c r="B85" s="118" t="s">
        <v>99</v>
      </c>
      <c r="C85" s="119">
        <v>800000</v>
      </c>
      <c r="D85" s="119">
        <v>1000000</v>
      </c>
      <c r="E85" s="119">
        <v>1100000</v>
      </c>
    </row>
    <row r="86" spans="2:5" ht="15" customHeight="1" thickBot="1" x14ac:dyDescent="0.35">
      <c r="B86" s="112" t="s">
        <v>98</v>
      </c>
      <c r="C86" s="113">
        <f>(G60/C85)</f>
        <v>137.5</v>
      </c>
      <c r="D86" s="113">
        <f>(G60/D85)</f>
        <v>110</v>
      </c>
      <c r="E86" s="120">
        <f>(G60/E85)</f>
        <v>100</v>
      </c>
    </row>
  </sheetData>
  <mergeCells count="11">
    <mergeCell ref="B73:C73"/>
    <mergeCell ref="B84:E84"/>
    <mergeCell ref="E6:F6"/>
    <mergeCell ref="E12:F12"/>
    <mergeCell ref="E13:F13"/>
    <mergeCell ref="B15:G15"/>
    <mergeCell ref="E7:F7"/>
    <mergeCell ref="E8:F8"/>
    <mergeCell ref="E9:F9"/>
    <mergeCell ref="E10:F10"/>
    <mergeCell ref="E11:F11"/>
  </mergeCells>
  <pageMargins left="0.70866141732283472" right="0.70866141732283472" top="0.74803149606299213" bottom="0.74803149606299213" header="0.31496062992125984" footer="0.31496062992125984"/>
  <pageSetup paperSize="170" scale="82" orientation="portrait" r:id="rId1"/>
  <rowBreaks count="1" manualBreakCount="1">
    <brk id="55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86"/>
  <sheetViews>
    <sheetView tabSelected="1" zoomScaleNormal="100" workbookViewId="0">
      <selection activeCell="C14" sqref="C14"/>
    </sheetView>
  </sheetViews>
  <sheetFormatPr baseColWidth="10" defaultColWidth="11.44140625" defaultRowHeight="15" customHeight="1" x14ac:dyDescent="0.3"/>
  <cols>
    <col min="1" max="1" width="3.109375" style="1" customWidth="1"/>
    <col min="2" max="2" width="22.33203125" style="1" customWidth="1"/>
    <col min="3" max="3" width="18" style="1" customWidth="1"/>
    <col min="4" max="4" width="10.88671875" style="1" customWidth="1"/>
    <col min="5" max="5" width="14.88671875" style="1" bestFit="1" customWidth="1"/>
    <col min="6" max="6" width="10.5546875" style="1" customWidth="1"/>
    <col min="7" max="7" width="18" style="1" customWidth="1"/>
    <col min="8" max="256" width="11.44140625" style="1"/>
    <col min="257" max="257" width="3.109375" style="1" customWidth="1"/>
    <col min="258" max="258" width="21.33203125" style="1" customWidth="1"/>
    <col min="259" max="259" width="13.5546875" style="1" customWidth="1"/>
    <col min="260" max="260" width="10" style="1" customWidth="1"/>
    <col min="261" max="261" width="13.6640625" style="1" customWidth="1"/>
    <col min="262" max="262" width="11.44140625" style="1"/>
    <col min="263" max="263" width="15.6640625" style="1" customWidth="1"/>
    <col min="264" max="512" width="11.44140625" style="1"/>
    <col min="513" max="513" width="3.109375" style="1" customWidth="1"/>
    <col min="514" max="514" width="21.33203125" style="1" customWidth="1"/>
    <col min="515" max="515" width="13.5546875" style="1" customWidth="1"/>
    <col min="516" max="516" width="10" style="1" customWidth="1"/>
    <col min="517" max="517" width="13.6640625" style="1" customWidth="1"/>
    <col min="518" max="518" width="11.44140625" style="1"/>
    <col min="519" max="519" width="15.6640625" style="1" customWidth="1"/>
    <col min="520" max="768" width="11.44140625" style="1"/>
    <col min="769" max="769" width="3.109375" style="1" customWidth="1"/>
    <col min="770" max="770" width="21.33203125" style="1" customWidth="1"/>
    <col min="771" max="771" width="13.5546875" style="1" customWidth="1"/>
    <col min="772" max="772" width="10" style="1" customWidth="1"/>
    <col min="773" max="773" width="13.6640625" style="1" customWidth="1"/>
    <col min="774" max="774" width="11.44140625" style="1"/>
    <col min="775" max="775" width="15.6640625" style="1" customWidth="1"/>
    <col min="776" max="1024" width="11.44140625" style="1"/>
    <col min="1025" max="1025" width="3.109375" style="1" customWidth="1"/>
    <col min="1026" max="1026" width="21.33203125" style="1" customWidth="1"/>
    <col min="1027" max="1027" width="13.5546875" style="1" customWidth="1"/>
    <col min="1028" max="1028" width="10" style="1" customWidth="1"/>
    <col min="1029" max="1029" width="13.6640625" style="1" customWidth="1"/>
    <col min="1030" max="1030" width="11.44140625" style="1"/>
    <col min="1031" max="1031" width="15.6640625" style="1" customWidth="1"/>
    <col min="1032" max="1280" width="11.44140625" style="1"/>
    <col min="1281" max="1281" width="3.109375" style="1" customWidth="1"/>
    <col min="1282" max="1282" width="21.33203125" style="1" customWidth="1"/>
    <col min="1283" max="1283" width="13.5546875" style="1" customWidth="1"/>
    <col min="1284" max="1284" width="10" style="1" customWidth="1"/>
    <col min="1285" max="1285" width="13.6640625" style="1" customWidth="1"/>
    <col min="1286" max="1286" width="11.44140625" style="1"/>
    <col min="1287" max="1287" width="15.6640625" style="1" customWidth="1"/>
    <col min="1288" max="1536" width="11.44140625" style="1"/>
    <col min="1537" max="1537" width="3.109375" style="1" customWidth="1"/>
    <col min="1538" max="1538" width="21.33203125" style="1" customWidth="1"/>
    <col min="1539" max="1539" width="13.5546875" style="1" customWidth="1"/>
    <col min="1540" max="1540" width="10" style="1" customWidth="1"/>
    <col min="1541" max="1541" width="13.6640625" style="1" customWidth="1"/>
    <col min="1542" max="1542" width="11.44140625" style="1"/>
    <col min="1543" max="1543" width="15.6640625" style="1" customWidth="1"/>
    <col min="1544" max="1792" width="11.44140625" style="1"/>
    <col min="1793" max="1793" width="3.109375" style="1" customWidth="1"/>
    <col min="1794" max="1794" width="21.33203125" style="1" customWidth="1"/>
    <col min="1795" max="1795" width="13.5546875" style="1" customWidth="1"/>
    <col min="1796" max="1796" width="10" style="1" customWidth="1"/>
    <col min="1797" max="1797" width="13.6640625" style="1" customWidth="1"/>
    <col min="1798" max="1798" width="11.44140625" style="1"/>
    <col min="1799" max="1799" width="15.6640625" style="1" customWidth="1"/>
    <col min="1800" max="2048" width="11.44140625" style="1"/>
    <col min="2049" max="2049" width="3.109375" style="1" customWidth="1"/>
    <col min="2050" max="2050" width="21.33203125" style="1" customWidth="1"/>
    <col min="2051" max="2051" width="13.5546875" style="1" customWidth="1"/>
    <col min="2052" max="2052" width="10" style="1" customWidth="1"/>
    <col min="2053" max="2053" width="13.6640625" style="1" customWidth="1"/>
    <col min="2054" max="2054" width="11.44140625" style="1"/>
    <col min="2055" max="2055" width="15.6640625" style="1" customWidth="1"/>
    <col min="2056" max="2304" width="11.44140625" style="1"/>
    <col min="2305" max="2305" width="3.109375" style="1" customWidth="1"/>
    <col min="2306" max="2306" width="21.33203125" style="1" customWidth="1"/>
    <col min="2307" max="2307" width="13.5546875" style="1" customWidth="1"/>
    <col min="2308" max="2308" width="10" style="1" customWidth="1"/>
    <col min="2309" max="2309" width="13.6640625" style="1" customWidth="1"/>
    <col min="2310" max="2310" width="11.44140625" style="1"/>
    <col min="2311" max="2311" width="15.6640625" style="1" customWidth="1"/>
    <col min="2312" max="2560" width="11.44140625" style="1"/>
    <col min="2561" max="2561" width="3.109375" style="1" customWidth="1"/>
    <col min="2562" max="2562" width="21.33203125" style="1" customWidth="1"/>
    <col min="2563" max="2563" width="13.5546875" style="1" customWidth="1"/>
    <col min="2564" max="2564" width="10" style="1" customWidth="1"/>
    <col min="2565" max="2565" width="13.6640625" style="1" customWidth="1"/>
    <col min="2566" max="2566" width="11.44140625" style="1"/>
    <col min="2567" max="2567" width="15.6640625" style="1" customWidth="1"/>
    <col min="2568" max="2816" width="11.44140625" style="1"/>
    <col min="2817" max="2817" width="3.109375" style="1" customWidth="1"/>
    <col min="2818" max="2818" width="21.33203125" style="1" customWidth="1"/>
    <col min="2819" max="2819" width="13.5546875" style="1" customWidth="1"/>
    <col min="2820" max="2820" width="10" style="1" customWidth="1"/>
    <col min="2821" max="2821" width="13.6640625" style="1" customWidth="1"/>
    <col min="2822" max="2822" width="11.44140625" style="1"/>
    <col min="2823" max="2823" width="15.6640625" style="1" customWidth="1"/>
    <col min="2824" max="3072" width="11.44140625" style="1"/>
    <col min="3073" max="3073" width="3.109375" style="1" customWidth="1"/>
    <col min="3074" max="3074" width="21.33203125" style="1" customWidth="1"/>
    <col min="3075" max="3075" width="13.5546875" style="1" customWidth="1"/>
    <col min="3076" max="3076" width="10" style="1" customWidth="1"/>
    <col min="3077" max="3077" width="13.6640625" style="1" customWidth="1"/>
    <col min="3078" max="3078" width="11.44140625" style="1"/>
    <col min="3079" max="3079" width="15.6640625" style="1" customWidth="1"/>
    <col min="3080" max="3328" width="11.44140625" style="1"/>
    <col min="3329" max="3329" width="3.109375" style="1" customWidth="1"/>
    <col min="3330" max="3330" width="21.33203125" style="1" customWidth="1"/>
    <col min="3331" max="3331" width="13.5546875" style="1" customWidth="1"/>
    <col min="3332" max="3332" width="10" style="1" customWidth="1"/>
    <col min="3333" max="3333" width="13.6640625" style="1" customWidth="1"/>
    <col min="3334" max="3334" width="11.44140625" style="1"/>
    <col min="3335" max="3335" width="15.6640625" style="1" customWidth="1"/>
    <col min="3336" max="3584" width="11.44140625" style="1"/>
    <col min="3585" max="3585" width="3.109375" style="1" customWidth="1"/>
    <col min="3586" max="3586" width="21.33203125" style="1" customWidth="1"/>
    <col min="3587" max="3587" width="13.5546875" style="1" customWidth="1"/>
    <col min="3588" max="3588" width="10" style="1" customWidth="1"/>
    <col min="3589" max="3589" width="13.6640625" style="1" customWidth="1"/>
    <col min="3590" max="3590" width="11.44140625" style="1"/>
    <col min="3591" max="3591" width="15.6640625" style="1" customWidth="1"/>
    <col min="3592" max="3840" width="11.44140625" style="1"/>
    <col min="3841" max="3841" width="3.109375" style="1" customWidth="1"/>
    <col min="3842" max="3842" width="21.33203125" style="1" customWidth="1"/>
    <col min="3843" max="3843" width="13.5546875" style="1" customWidth="1"/>
    <col min="3844" max="3844" width="10" style="1" customWidth="1"/>
    <col min="3845" max="3845" width="13.6640625" style="1" customWidth="1"/>
    <col min="3846" max="3846" width="11.44140625" style="1"/>
    <col min="3847" max="3847" width="15.6640625" style="1" customWidth="1"/>
    <col min="3848" max="4096" width="11.44140625" style="1"/>
    <col min="4097" max="4097" width="3.109375" style="1" customWidth="1"/>
    <col min="4098" max="4098" width="21.33203125" style="1" customWidth="1"/>
    <col min="4099" max="4099" width="13.5546875" style="1" customWidth="1"/>
    <col min="4100" max="4100" width="10" style="1" customWidth="1"/>
    <col min="4101" max="4101" width="13.6640625" style="1" customWidth="1"/>
    <col min="4102" max="4102" width="11.44140625" style="1"/>
    <col min="4103" max="4103" width="15.6640625" style="1" customWidth="1"/>
    <col min="4104" max="4352" width="11.44140625" style="1"/>
    <col min="4353" max="4353" width="3.109375" style="1" customWidth="1"/>
    <col min="4354" max="4354" width="21.33203125" style="1" customWidth="1"/>
    <col min="4355" max="4355" width="13.5546875" style="1" customWidth="1"/>
    <col min="4356" max="4356" width="10" style="1" customWidth="1"/>
    <col min="4357" max="4357" width="13.6640625" style="1" customWidth="1"/>
    <col min="4358" max="4358" width="11.44140625" style="1"/>
    <col min="4359" max="4359" width="15.6640625" style="1" customWidth="1"/>
    <col min="4360" max="4608" width="11.44140625" style="1"/>
    <col min="4609" max="4609" width="3.109375" style="1" customWidth="1"/>
    <col min="4610" max="4610" width="21.33203125" style="1" customWidth="1"/>
    <col min="4611" max="4611" width="13.5546875" style="1" customWidth="1"/>
    <col min="4612" max="4612" width="10" style="1" customWidth="1"/>
    <col min="4613" max="4613" width="13.6640625" style="1" customWidth="1"/>
    <col min="4614" max="4614" width="11.44140625" style="1"/>
    <col min="4615" max="4615" width="15.6640625" style="1" customWidth="1"/>
    <col min="4616" max="4864" width="11.44140625" style="1"/>
    <col min="4865" max="4865" width="3.109375" style="1" customWidth="1"/>
    <col min="4866" max="4866" width="21.33203125" style="1" customWidth="1"/>
    <col min="4867" max="4867" width="13.5546875" style="1" customWidth="1"/>
    <col min="4868" max="4868" width="10" style="1" customWidth="1"/>
    <col min="4869" max="4869" width="13.6640625" style="1" customWidth="1"/>
    <col min="4870" max="4870" width="11.44140625" style="1"/>
    <col min="4871" max="4871" width="15.6640625" style="1" customWidth="1"/>
    <col min="4872" max="5120" width="11.44140625" style="1"/>
    <col min="5121" max="5121" width="3.109375" style="1" customWidth="1"/>
    <col min="5122" max="5122" width="21.33203125" style="1" customWidth="1"/>
    <col min="5123" max="5123" width="13.5546875" style="1" customWidth="1"/>
    <col min="5124" max="5124" width="10" style="1" customWidth="1"/>
    <col min="5125" max="5125" width="13.6640625" style="1" customWidth="1"/>
    <col min="5126" max="5126" width="11.44140625" style="1"/>
    <col min="5127" max="5127" width="15.6640625" style="1" customWidth="1"/>
    <col min="5128" max="5376" width="11.44140625" style="1"/>
    <col min="5377" max="5377" width="3.109375" style="1" customWidth="1"/>
    <col min="5378" max="5378" width="21.33203125" style="1" customWidth="1"/>
    <col min="5379" max="5379" width="13.5546875" style="1" customWidth="1"/>
    <col min="5380" max="5380" width="10" style="1" customWidth="1"/>
    <col min="5381" max="5381" width="13.6640625" style="1" customWidth="1"/>
    <col min="5382" max="5382" width="11.44140625" style="1"/>
    <col min="5383" max="5383" width="15.6640625" style="1" customWidth="1"/>
    <col min="5384" max="5632" width="11.44140625" style="1"/>
    <col min="5633" max="5633" width="3.109375" style="1" customWidth="1"/>
    <col min="5634" max="5634" width="21.33203125" style="1" customWidth="1"/>
    <col min="5635" max="5635" width="13.5546875" style="1" customWidth="1"/>
    <col min="5636" max="5636" width="10" style="1" customWidth="1"/>
    <col min="5637" max="5637" width="13.6640625" style="1" customWidth="1"/>
    <col min="5638" max="5638" width="11.44140625" style="1"/>
    <col min="5639" max="5639" width="15.6640625" style="1" customWidth="1"/>
    <col min="5640" max="5888" width="11.44140625" style="1"/>
    <col min="5889" max="5889" width="3.109375" style="1" customWidth="1"/>
    <col min="5890" max="5890" width="21.33203125" style="1" customWidth="1"/>
    <col min="5891" max="5891" width="13.5546875" style="1" customWidth="1"/>
    <col min="5892" max="5892" width="10" style="1" customWidth="1"/>
    <col min="5893" max="5893" width="13.6640625" style="1" customWidth="1"/>
    <col min="5894" max="5894" width="11.44140625" style="1"/>
    <col min="5895" max="5895" width="15.6640625" style="1" customWidth="1"/>
    <col min="5896" max="6144" width="11.44140625" style="1"/>
    <col min="6145" max="6145" width="3.109375" style="1" customWidth="1"/>
    <col min="6146" max="6146" width="21.33203125" style="1" customWidth="1"/>
    <col min="6147" max="6147" width="13.5546875" style="1" customWidth="1"/>
    <col min="6148" max="6148" width="10" style="1" customWidth="1"/>
    <col min="6149" max="6149" width="13.6640625" style="1" customWidth="1"/>
    <col min="6150" max="6150" width="11.44140625" style="1"/>
    <col min="6151" max="6151" width="15.6640625" style="1" customWidth="1"/>
    <col min="6152" max="6400" width="11.44140625" style="1"/>
    <col min="6401" max="6401" width="3.109375" style="1" customWidth="1"/>
    <col min="6402" max="6402" width="21.33203125" style="1" customWidth="1"/>
    <col min="6403" max="6403" width="13.5546875" style="1" customWidth="1"/>
    <col min="6404" max="6404" width="10" style="1" customWidth="1"/>
    <col min="6405" max="6405" width="13.6640625" style="1" customWidth="1"/>
    <col min="6406" max="6406" width="11.44140625" style="1"/>
    <col min="6407" max="6407" width="15.6640625" style="1" customWidth="1"/>
    <col min="6408" max="6656" width="11.44140625" style="1"/>
    <col min="6657" max="6657" width="3.109375" style="1" customWidth="1"/>
    <col min="6658" max="6658" width="21.33203125" style="1" customWidth="1"/>
    <col min="6659" max="6659" width="13.5546875" style="1" customWidth="1"/>
    <col min="6660" max="6660" width="10" style="1" customWidth="1"/>
    <col min="6661" max="6661" width="13.6640625" style="1" customWidth="1"/>
    <col min="6662" max="6662" width="11.44140625" style="1"/>
    <col min="6663" max="6663" width="15.6640625" style="1" customWidth="1"/>
    <col min="6664" max="6912" width="11.44140625" style="1"/>
    <col min="6913" max="6913" width="3.109375" style="1" customWidth="1"/>
    <col min="6914" max="6914" width="21.33203125" style="1" customWidth="1"/>
    <col min="6915" max="6915" width="13.5546875" style="1" customWidth="1"/>
    <col min="6916" max="6916" width="10" style="1" customWidth="1"/>
    <col min="6917" max="6917" width="13.6640625" style="1" customWidth="1"/>
    <col min="6918" max="6918" width="11.44140625" style="1"/>
    <col min="6919" max="6919" width="15.6640625" style="1" customWidth="1"/>
    <col min="6920" max="7168" width="11.44140625" style="1"/>
    <col min="7169" max="7169" width="3.109375" style="1" customWidth="1"/>
    <col min="7170" max="7170" width="21.33203125" style="1" customWidth="1"/>
    <col min="7171" max="7171" width="13.5546875" style="1" customWidth="1"/>
    <col min="7172" max="7172" width="10" style="1" customWidth="1"/>
    <col min="7173" max="7173" width="13.6640625" style="1" customWidth="1"/>
    <col min="7174" max="7174" width="11.44140625" style="1"/>
    <col min="7175" max="7175" width="15.6640625" style="1" customWidth="1"/>
    <col min="7176" max="7424" width="11.44140625" style="1"/>
    <col min="7425" max="7425" width="3.109375" style="1" customWidth="1"/>
    <col min="7426" max="7426" width="21.33203125" style="1" customWidth="1"/>
    <col min="7427" max="7427" width="13.5546875" style="1" customWidth="1"/>
    <col min="7428" max="7428" width="10" style="1" customWidth="1"/>
    <col min="7429" max="7429" width="13.6640625" style="1" customWidth="1"/>
    <col min="7430" max="7430" width="11.44140625" style="1"/>
    <col min="7431" max="7431" width="15.6640625" style="1" customWidth="1"/>
    <col min="7432" max="7680" width="11.44140625" style="1"/>
    <col min="7681" max="7681" width="3.109375" style="1" customWidth="1"/>
    <col min="7682" max="7682" width="21.33203125" style="1" customWidth="1"/>
    <col min="7683" max="7683" width="13.5546875" style="1" customWidth="1"/>
    <col min="7684" max="7684" width="10" style="1" customWidth="1"/>
    <col min="7685" max="7685" width="13.6640625" style="1" customWidth="1"/>
    <col min="7686" max="7686" width="11.44140625" style="1"/>
    <col min="7687" max="7687" width="15.6640625" style="1" customWidth="1"/>
    <col min="7688" max="7936" width="11.44140625" style="1"/>
    <col min="7937" max="7937" width="3.109375" style="1" customWidth="1"/>
    <col min="7938" max="7938" width="21.33203125" style="1" customWidth="1"/>
    <col min="7939" max="7939" width="13.5546875" style="1" customWidth="1"/>
    <col min="7940" max="7940" width="10" style="1" customWidth="1"/>
    <col min="7941" max="7941" width="13.6640625" style="1" customWidth="1"/>
    <col min="7942" max="7942" width="11.44140625" style="1"/>
    <col min="7943" max="7943" width="15.6640625" style="1" customWidth="1"/>
    <col min="7944" max="8192" width="11.44140625" style="1"/>
    <col min="8193" max="8193" width="3.109375" style="1" customWidth="1"/>
    <col min="8194" max="8194" width="21.33203125" style="1" customWidth="1"/>
    <col min="8195" max="8195" width="13.5546875" style="1" customWidth="1"/>
    <col min="8196" max="8196" width="10" style="1" customWidth="1"/>
    <col min="8197" max="8197" width="13.6640625" style="1" customWidth="1"/>
    <col min="8198" max="8198" width="11.44140625" style="1"/>
    <col min="8199" max="8199" width="15.6640625" style="1" customWidth="1"/>
    <col min="8200" max="8448" width="11.44140625" style="1"/>
    <col min="8449" max="8449" width="3.109375" style="1" customWidth="1"/>
    <col min="8450" max="8450" width="21.33203125" style="1" customWidth="1"/>
    <col min="8451" max="8451" width="13.5546875" style="1" customWidth="1"/>
    <col min="8452" max="8452" width="10" style="1" customWidth="1"/>
    <col min="8453" max="8453" width="13.6640625" style="1" customWidth="1"/>
    <col min="8454" max="8454" width="11.44140625" style="1"/>
    <col min="8455" max="8455" width="15.6640625" style="1" customWidth="1"/>
    <col min="8456" max="8704" width="11.44140625" style="1"/>
    <col min="8705" max="8705" width="3.109375" style="1" customWidth="1"/>
    <col min="8706" max="8706" width="21.33203125" style="1" customWidth="1"/>
    <col min="8707" max="8707" width="13.5546875" style="1" customWidth="1"/>
    <col min="8708" max="8708" width="10" style="1" customWidth="1"/>
    <col min="8709" max="8709" width="13.6640625" style="1" customWidth="1"/>
    <col min="8710" max="8710" width="11.44140625" style="1"/>
    <col min="8711" max="8711" width="15.6640625" style="1" customWidth="1"/>
    <col min="8712" max="8960" width="11.44140625" style="1"/>
    <col min="8961" max="8961" width="3.109375" style="1" customWidth="1"/>
    <col min="8962" max="8962" width="21.33203125" style="1" customWidth="1"/>
    <col min="8963" max="8963" width="13.5546875" style="1" customWidth="1"/>
    <col min="8964" max="8964" width="10" style="1" customWidth="1"/>
    <col min="8965" max="8965" width="13.6640625" style="1" customWidth="1"/>
    <col min="8966" max="8966" width="11.44140625" style="1"/>
    <col min="8967" max="8967" width="15.6640625" style="1" customWidth="1"/>
    <col min="8968" max="9216" width="11.44140625" style="1"/>
    <col min="9217" max="9217" width="3.109375" style="1" customWidth="1"/>
    <col min="9218" max="9218" width="21.33203125" style="1" customWidth="1"/>
    <col min="9219" max="9219" width="13.5546875" style="1" customWidth="1"/>
    <col min="9220" max="9220" width="10" style="1" customWidth="1"/>
    <col min="9221" max="9221" width="13.6640625" style="1" customWidth="1"/>
    <col min="9222" max="9222" width="11.44140625" style="1"/>
    <col min="9223" max="9223" width="15.6640625" style="1" customWidth="1"/>
    <col min="9224" max="9472" width="11.44140625" style="1"/>
    <col min="9473" max="9473" width="3.109375" style="1" customWidth="1"/>
    <col min="9474" max="9474" width="21.33203125" style="1" customWidth="1"/>
    <col min="9475" max="9475" width="13.5546875" style="1" customWidth="1"/>
    <col min="9476" max="9476" width="10" style="1" customWidth="1"/>
    <col min="9477" max="9477" width="13.6640625" style="1" customWidth="1"/>
    <col min="9478" max="9478" width="11.44140625" style="1"/>
    <col min="9479" max="9479" width="15.6640625" style="1" customWidth="1"/>
    <col min="9480" max="9728" width="11.44140625" style="1"/>
    <col min="9729" max="9729" width="3.109375" style="1" customWidth="1"/>
    <col min="9730" max="9730" width="21.33203125" style="1" customWidth="1"/>
    <col min="9731" max="9731" width="13.5546875" style="1" customWidth="1"/>
    <col min="9732" max="9732" width="10" style="1" customWidth="1"/>
    <col min="9733" max="9733" width="13.6640625" style="1" customWidth="1"/>
    <col min="9734" max="9734" width="11.44140625" style="1"/>
    <col min="9735" max="9735" width="15.6640625" style="1" customWidth="1"/>
    <col min="9736" max="9984" width="11.44140625" style="1"/>
    <col min="9985" max="9985" width="3.109375" style="1" customWidth="1"/>
    <col min="9986" max="9986" width="21.33203125" style="1" customWidth="1"/>
    <col min="9987" max="9987" width="13.5546875" style="1" customWidth="1"/>
    <col min="9988" max="9988" width="10" style="1" customWidth="1"/>
    <col min="9989" max="9989" width="13.6640625" style="1" customWidth="1"/>
    <col min="9990" max="9990" width="11.44140625" style="1"/>
    <col min="9991" max="9991" width="15.6640625" style="1" customWidth="1"/>
    <col min="9992" max="10240" width="11.44140625" style="1"/>
    <col min="10241" max="10241" width="3.109375" style="1" customWidth="1"/>
    <col min="10242" max="10242" width="21.33203125" style="1" customWidth="1"/>
    <col min="10243" max="10243" width="13.5546875" style="1" customWidth="1"/>
    <col min="10244" max="10244" width="10" style="1" customWidth="1"/>
    <col min="10245" max="10245" width="13.6640625" style="1" customWidth="1"/>
    <col min="10246" max="10246" width="11.44140625" style="1"/>
    <col min="10247" max="10247" width="15.6640625" style="1" customWidth="1"/>
    <col min="10248" max="10496" width="11.44140625" style="1"/>
    <col min="10497" max="10497" width="3.109375" style="1" customWidth="1"/>
    <col min="10498" max="10498" width="21.33203125" style="1" customWidth="1"/>
    <col min="10499" max="10499" width="13.5546875" style="1" customWidth="1"/>
    <col min="10500" max="10500" width="10" style="1" customWidth="1"/>
    <col min="10501" max="10501" width="13.6640625" style="1" customWidth="1"/>
    <col min="10502" max="10502" width="11.44140625" style="1"/>
    <col min="10503" max="10503" width="15.6640625" style="1" customWidth="1"/>
    <col min="10504" max="10752" width="11.44140625" style="1"/>
    <col min="10753" max="10753" width="3.109375" style="1" customWidth="1"/>
    <col min="10754" max="10754" width="21.33203125" style="1" customWidth="1"/>
    <col min="10755" max="10755" width="13.5546875" style="1" customWidth="1"/>
    <col min="10756" max="10756" width="10" style="1" customWidth="1"/>
    <col min="10757" max="10757" width="13.6640625" style="1" customWidth="1"/>
    <col min="10758" max="10758" width="11.44140625" style="1"/>
    <col min="10759" max="10759" width="15.6640625" style="1" customWidth="1"/>
    <col min="10760" max="11008" width="11.44140625" style="1"/>
    <col min="11009" max="11009" width="3.109375" style="1" customWidth="1"/>
    <col min="11010" max="11010" width="21.33203125" style="1" customWidth="1"/>
    <col min="11011" max="11011" width="13.5546875" style="1" customWidth="1"/>
    <col min="11012" max="11012" width="10" style="1" customWidth="1"/>
    <col min="11013" max="11013" width="13.6640625" style="1" customWidth="1"/>
    <col min="11014" max="11014" width="11.44140625" style="1"/>
    <col min="11015" max="11015" width="15.6640625" style="1" customWidth="1"/>
    <col min="11016" max="11264" width="11.44140625" style="1"/>
    <col min="11265" max="11265" width="3.109375" style="1" customWidth="1"/>
    <col min="11266" max="11266" width="21.33203125" style="1" customWidth="1"/>
    <col min="11267" max="11267" width="13.5546875" style="1" customWidth="1"/>
    <col min="11268" max="11268" width="10" style="1" customWidth="1"/>
    <col min="11269" max="11269" width="13.6640625" style="1" customWidth="1"/>
    <col min="11270" max="11270" width="11.44140625" style="1"/>
    <col min="11271" max="11271" width="15.6640625" style="1" customWidth="1"/>
    <col min="11272" max="11520" width="11.44140625" style="1"/>
    <col min="11521" max="11521" width="3.109375" style="1" customWidth="1"/>
    <col min="11522" max="11522" width="21.33203125" style="1" customWidth="1"/>
    <col min="11523" max="11523" width="13.5546875" style="1" customWidth="1"/>
    <col min="11524" max="11524" width="10" style="1" customWidth="1"/>
    <col min="11525" max="11525" width="13.6640625" style="1" customWidth="1"/>
    <col min="11526" max="11526" width="11.44140625" style="1"/>
    <col min="11527" max="11527" width="15.6640625" style="1" customWidth="1"/>
    <col min="11528" max="11776" width="11.44140625" style="1"/>
    <col min="11777" max="11777" width="3.109375" style="1" customWidth="1"/>
    <col min="11778" max="11778" width="21.33203125" style="1" customWidth="1"/>
    <col min="11779" max="11779" width="13.5546875" style="1" customWidth="1"/>
    <col min="11780" max="11780" width="10" style="1" customWidth="1"/>
    <col min="11781" max="11781" width="13.6640625" style="1" customWidth="1"/>
    <col min="11782" max="11782" width="11.44140625" style="1"/>
    <col min="11783" max="11783" width="15.6640625" style="1" customWidth="1"/>
    <col min="11784" max="12032" width="11.44140625" style="1"/>
    <col min="12033" max="12033" width="3.109375" style="1" customWidth="1"/>
    <col min="12034" max="12034" width="21.33203125" style="1" customWidth="1"/>
    <col min="12035" max="12035" width="13.5546875" style="1" customWidth="1"/>
    <col min="12036" max="12036" width="10" style="1" customWidth="1"/>
    <col min="12037" max="12037" width="13.6640625" style="1" customWidth="1"/>
    <col min="12038" max="12038" width="11.44140625" style="1"/>
    <col min="12039" max="12039" width="15.6640625" style="1" customWidth="1"/>
    <col min="12040" max="12288" width="11.44140625" style="1"/>
    <col min="12289" max="12289" width="3.109375" style="1" customWidth="1"/>
    <col min="12290" max="12290" width="21.33203125" style="1" customWidth="1"/>
    <col min="12291" max="12291" width="13.5546875" style="1" customWidth="1"/>
    <col min="12292" max="12292" width="10" style="1" customWidth="1"/>
    <col min="12293" max="12293" width="13.6640625" style="1" customWidth="1"/>
    <col min="12294" max="12294" width="11.44140625" style="1"/>
    <col min="12295" max="12295" width="15.6640625" style="1" customWidth="1"/>
    <col min="12296" max="12544" width="11.44140625" style="1"/>
    <col min="12545" max="12545" width="3.109375" style="1" customWidth="1"/>
    <col min="12546" max="12546" width="21.33203125" style="1" customWidth="1"/>
    <col min="12547" max="12547" width="13.5546875" style="1" customWidth="1"/>
    <col min="12548" max="12548" width="10" style="1" customWidth="1"/>
    <col min="12549" max="12549" width="13.6640625" style="1" customWidth="1"/>
    <col min="12550" max="12550" width="11.44140625" style="1"/>
    <col min="12551" max="12551" width="15.6640625" style="1" customWidth="1"/>
    <col min="12552" max="12800" width="11.44140625" style="1"/>
    <col min="12801" max="12801" width="3.109375" style="1" customWidth="1"/>
    <col min="12802" max="12802" width="21.33203125" style="1" customWidth="1"/>
    <col min="12803" max="12803" width="13.5546875" style="1" customWidth="1"/>
    <col min="12804" max="12804" width="10" style="1" customWidth="1"/>
    <col min="12805" max="12805" width="13.6640625" style="1" customWidth="1"/>
    <col min="12806" max="12806" width="11.44140625" style="1"/>
    <col min="12807" max="12807" width="15.6640625" style="1" customWidth="1"/>
    <col min="12808" max="13056" width="11.44140625" style="1"/>
    <col min="13057" max="13057" width="3.109375" style="1" customWidth="1"/>
    <col min="13058" max="13058" width="21.33203125" style="1" customWidth="1"/>
    <col min="13059" max="13059" width="13.5546875" style="1" customWidth="1"/>
    <col min="13060" max="13060" width="10" style="1" customWidth="1"/>
    <col min="13061" max="13061" width="13.6640625" style="1" customWidth="1"/>
    <col min="13062" max="13062" width="11.44140625" style="1"/>
    <col min="13063" max="13063" width="15.6640625" style="1" customWidth="1"/>
    <col min="13064" max="13312" width="11.44140625" style="1"/>
    <col min="13313" max="13313" width="3.109375" style="1" customWidth="1"/>
    <col min="13314" max="13314" width="21.33203125" style="1" customWidth="1"/>
    <col min="13315" max="13315" width="13.5546875" style="1" customWidth="1"/>
    <col min="13316" max="13316" width="10" style="1" customWidth="1"/>
    <col min="13317" max="13317" width="13.6640625" style="1" customWidth="1"/>
    <col min="13318" max="13318" width="11.44140625" style="1"/>
    <col min="13319" max="13319" width="15.6640625" style="1" customWidth="1"/>
    <col min="13320" max="13568" width="11.44140625" style="1"/>
    <col min="13569" max="13569" width="3.109375" style="1" customWidth="1"/>
    <col min="13570" max="13570" width="21.33203125" style="1" customWidth="1"/>
    <col min="13571" max="13571" width="13.5546875" style="1" customWidth="1"/>
    <col min="13572" max="13572" width="10" style="1" customWidth="1"/>
    <col min="13573" max="13573" width="13.6640625" style="1" customWidth="1"/>
    <col min="13574" max="13574" width="11.44140625" style="1"/>
    <col min="13575" max="13575" width="15.6640625" style="1" customWidth="1"/>
    <col min="13576" max="13824" width="11.44140625" style="1"/>
    <col min="13825" max="13825" width="3.109375" style="1" customWidth="1"/>
    <col min="13826" max="13826" width="21.33203125" style="1" customWidth="1"/>
    <col min="13827" max="13827" width="13.5546875" style="1" customWidth="1"/>
    <col min="13828" max="13828" width="10" style="1" customWidth="1"/>
    <col min="13829" max="13829" width="13.6640625" style="1" customWidth="1"/>
    <col min="13830" max="13830" width="11.44140625" style="1"/>
    <col min="13831" max="13831" width="15.6640625" style="1" customWidth="1"/>
    <col min="13832" max="14080" width="11.44140625" style="1"/>
    <col min="14081" max="14081" width="3.109375" style="1" customWidth="1"/>
    <col min="14082" max="14082" width="21.33203125" style="1" customWidth="1"/>
    <col min="14083" max="14083" width="13.5546875" style="1" customWidth="1"/>
    <col min="14084" max="14084" width="10" style="1" customWidth="1"/>
    <col min="14085" max="14085" width="13.6640625" style="1" customWidth="1"/>
    <col min="14086" max="14086" width="11.44140625" style="1"/>
    <col min="14087" max="14087" width="15.6640625" style="1" customWidth="1"/>
    <col min="14088" max="14336" width="11.44140625" style="1"/>
    <col min="14337" max="14337" width="3.109375" style="1" customWidth="1"/>
    <col min="14338" max="14338" width="21.33203125" style="1" customWidth="1"/>
    <col min="14339" max="14339" width="13.5546875" style="1" customWidth="1"/>
    <col min="14340" max="14340" width="10" style="1" customWidth="1"/>
    <col min="14341" max="14341" width="13.6640625" style="1" customWidth="1"/>
    <col min="14342" max="14342" width="11.44140625" style="1"/>
    <col min="14343" max="14343" width="15.6640625" style="1" customWidth="1"/>
    <col min="14344" max="14592" width="11.44140625" style="1"/>
    <col min="14593" max="14593" width="3.109375" style="1" customWidth="1"/>
    <col min="14594" max="14594" width="21.33203125" style="1" customWidth="1"/>
    <col min="14595" max="14595" width="13.5546875" style="1" customWidth="1"/>
    <col min="14596" max="14596" width="10" style="1" customWidth="1"/>
    <col min="14597" max="14597" width="13.6640625" style="1" customWidth="1"/>
    <col min="14598" max="14598" width="11.44140625" style="1"/>
    <col min="14599" max="14599" width="15.6640625" style="1" customWidth="1"/>
    <col min="14600" max="14848" width="11.44140625" style="1"/>
    <col min="14849" max="14849" width="3.109375" style="1" customWidth="1"/>
    <col min="14850" max="14850" width="21.33203125" style="1" customWidth="1"/>
    <col min="14851" max="14851" width="13.5546875" style="1" customWidth="1"/>
    <col min="14852" max="14852" width="10" style="1" customWidth="1"/>
    <col min="14853" max="14853" width="13.6640625" style="1" customWidth="1"/>
    <col min="14854" max="14854" width="11.44140625" style="1"/>
    <col min="14855" max="14855" width="15.6640625" style="1" customWidth="1"/>
    <col min="14856" max="15104" width="11.44140625" style="1"/>
    <col min="15105" max="15105" width="3.109375" style="1" customWidth="1"/>
    <col min="15106" max="15106" width="21.33203125" style="1" customWidth="1"/>
    <col min="15107" max="15107" width="13.5546875" style="1" customWidth="1"/>
    <col min="15108" max="15108" width="10" style="1" customWidth="1"/>
    <col min="15109" max="15109" width="13.6640625" style="1" customWidth="1"/>
    <col min="15110" max="15110" width="11.44140625" style="1"/>
    <col min="15111" max="15111" width="15.6640625" style="1" customWidth="1"/>
    <col min="15112" max="15360" width="11.44140625" style="1"/>
    <col min="15361" max="15361" width="3.109375" style="1" customWidth="1"/>
    <col min="15362" max="15362" width="21.33203125" style="1" customWidth="1"/>
    <col min="15363" max="15363" width="13.5546875" style="1" customWidth="1"/>
    <col min="15364" max="15364" width="10" style="1" customWidth="1"/>
    <col min="15365" max="15365" width="13.6640625" style="1" customWidth="1"/>
    <col min="15366" max="15366" width="11.44140625" style="1"/>
    <col min="15367" max="15367" width="15.6640625" style="1" customWidth="1"/>
    <col min="15368" max="15616" width="11.44140625" style="1"/>
    <col min="15617" max="15617" width="3.109375" style="1" customWidth="1"/>
    <col min="15618" max="15618" width="21.33203125" style="1" customWidth="1"/>
    <col min="15619" max="15619" width="13.5546875" style="1" customWidth="1"/>
    <col min="15620" max="15620" width="10" style="1" customWidth="1"/>
    <col min="15621" max="15621" width="13.6640625" style="1" customWidth="1"/>
    <col min="15622" max="15622" width="11.44140625" style="1"/>
    <col min="15623" max="15623" width="15.6640625" style="1" customWidth="1"/>
    <col min="15624" max="15872" width="11.44140625" style="1"/>
    <col min="15873" max="15873" width="3.109375" style="1" customWidth="1"/>
    <col min="15874" max="15874" width="21.33203125" style="1" customWidth="1"/>
    <col min="15875" max="15875" width="13.5546875" style="1" customWidth="1"/>
    <col min="15876" max="15876" width="10" style="1" customWidth="1"/>
    <col min="15877" max="15877" width="13.6640625" style="1" customWidth="1"/>
    <col min="15878" max="15878" width="11.44140625" style="1"/>
    <col min="15879" max="15879" width="15.6640625" style="1" customWidth="1"/>
    <col min="15880" max="16128" width="11.44140625" style="1"/>
    <col min="16129" max="16129" width="3.109375" style="1" customWidth="1"/>
    <col min="16130" max="16130" width="21.33203125" style="1" customWidth="1"/>
    <col min="16131" max="16131" width="13.5546875" style="1" customWidth="1"/>
    <col min="16132" max="16132" width="10" style="1" customWidth="1"/>
    <col min="16133" max="16133" width="13.6640625" style="1" customWidth="1"/>
    <col min="16134" max="16134" width="11.44140625" style="1"/>
    <col min="16135" max="16135" width="15.6640625" style="1" customWidth="1"/>
    <col min="16136" max="16384" width="11.44140625" style="1"/>
  </cols>
  <sheetData>
    <row r="6" spans="2:8" ht="15" customHeight="1" x14ac:dyDescent="0.25">
      <c r="D6" s="2"/>
      <c r="E6" s="127" t="s">
        <v>85</v>
      </c>
      <c r="F6" s="128"/>
      <c r="G6" s="42">
        <v>100</v>
      </c>
      <c r="H6" s="3"/>
    </row>
    <row r="7" spans="2:8" ht="15" customHeight="1" x14ac:dyDescent="0.25">
      <c r="B7" s="41" t="s">
        <v>0</v>
      </c>
      <c r="C7" s="22" t="s">
        <v>1</v>
      </c>
      <c r="D7" s="19"/>
      <c r="E7" s="127" t="s">
        <v>2</v>
      </c>
      <c r="F7" s="128"/>
      <c r="G7" s="42">
        <v>1000000</v>
      </c>
    </row>
    <row r="8" spans="2:8" ht="36" x14ac:dyDescent="0.3">
      <c r="B8" s="26" t="s">
        <v>3</v>
      </c>
      <c r="C8" s="37" t="s">
        <v>4</v>
      </c>
      <c r="D8" s="23"/>
      <c r="E8" s="135" t="s">
        <v>5</v>
      </c>
      <c r="F8" s="136"/>
      <c r="G8" s="34" t="s">
        <v>6</v>
      </c>
    </row>
    <row r="9" spans="2:8" ht="12" x14ac:dyDescent="0.3">
      <c r="B9" s="26" t="s">
        <v>7</v>
      </c>
      <c r="C9" s="22" t="s">
        <v>8</v>
      </c>
      <c r="D9" s="24"/>
      <c r="E9" s="135" t="s">
        <v>9</v>
      </c>
      <c r="F9" s="136"/>
      <c r="G9" s="34">
        <v>110</v>
      </c>
    </row>
    <row r="10" spans="2:8" ht="12" x14ac:dyDescent="0.3">
      <c r="B10" s="26" t="s">
        <v>10</v>
      </c>
      <c r="C10" s="22" t="s">
        <v>11</v>
      </c>
      <c r="D10" s="24"/>
      <c r="E10" s="129" t="s">
        <v>12</v>
      </c>
      <c r="F10" s="130"/>
      <c r="G10" s="39">
        <f>+G7*G9</f>
        <v>110000000</v>
      </c>
    </row>
    <row r="11" spans="2:8" ht="15" customHeight="1" x14ac:dyDescent="0.3">
      <c r="B11" s="26" t="s">
        <v>13</v>
      </c>
      <c r="C11" s="22" t="s">
        <v>14</v>
      </c>
      <c r="D11" s="24"/>
      <c r="E11" s="129" t="s">
        <v>15</v>
      </c>
      <c r="F11" s="130"/>
      <c r="G11" s="35" t="s">
        <v>16</v>
      </c>
    </row>
    <row r="12" spans="2:8" ht="15" customHeight="1" x14ac:dyDescent="0.3">
      <c r="B12" s="26" t="s">
        <v>17</v>
      </c>
      <c r="C12" s="22" t="s">
        <v>18</v>
      </c>
      <c r="D12" s="24"/>
      <c r="E12" s="129" t="s">
        <v>19</v>
      </c>
      <c r="F12" s="130"/>
      <c r="G12" s="34" t="s">
        <v>6</v>
      </c>
    </row>
    <row r="13" spans="2:8" ht="15" customHeight="1" x14ac:dyDescent="0.3">
      <c r="B13" s="27" t="s">
        <v>20</v>
      </c>
      <c r="C13" s="38">
        <v>44713</v>
      </c>
      <c r="D13" s="25"/>
      <c r="E13" s="131" t="s">
        <v>21</v>
      </c>
      <c r="F13" s="132"/>
      <c r="G13" s="36" t="s">
        <v>81</v>
      </c>
    </row>
    <row r="14" spans="2:8" ht="15" customHeight="1" x14ac:dyDescent="0.3">
      <c r="B14" s="4"/>
      <c r="C14" s="2"/>
      <c r="D14" s="2"/>
      <c r="E14" s="2"/>
      <c r="F14" s="2"/>
      <c r="G14" s="5"/>
    </row>
    <row r="15" spans="2:8" ht="15" customHeight="1" x14ac:dyDescent="0.3">
      <c r="B15" s="133" t="s">
        <v>22</v>
      </c>
      <c r="C15" s="134"/>
      <c r="D15" s="134"/>
      <c r="E15" s="134"/>
      <c r="F15" s="134"/>
      <c r="G15" s="134"/>
    </row>
    <row r="16" spans="2:8" ht="15" customHeight="1" x14ac:dyDescent="0.3">
      <c r="C16" s="6"/>
      <c r="D16" s="6"/>
      <c r="E16" s="7"/>
      <c r="F16" s="8"/>
      <c r="G16" s="9"/>
    </row>
    <row r="17" spans="2:9" ht="15" customHeight="1" x14ac:dyDescent="0.3">
      <c r="B17" s="43" t="s">
        <v>86</v>
      </c>
      <c r="C17" s="44"/>
      <c r="D17" s="45"/>
      <c r="E17" s="45"/>
      <c r="F17" s="45"/>
      <c r="G17" s="46"/>
    </row>
    <row r="18" spans="2:9" ht="26.25" customHeight="1" x14ac:dyDescent="0.3">
      <c r="B18" s="47" t="s">
        <v>23</v>
      </c>
      <c r="C18" s="47" t="s">
        <v>24</v>
      </c>
      <c r="D18" s="47" t="s">
        <v>25</v>
      </c>
      <c r="E18" s="47" t="s">
        <v>38</v>
      </c>
      <c r="F18" s="47" t="s">
        <v>26</v>
      </c>
      <c r="G18" s="47" t="s">
        <v>27</v>
      </c>
    </row>
    <row r="19" spans="2:9" ht="15" customHeight="1" x14ac:dyDescent="0.3">
      <c r="B19" s="28" t="s">
        <v>28</v>
      </c>
      <c r="C19" s="22" t="s">
        <v>29</v>
      </c>
      <c r="D19" s="13">
        <v>70</v>
      </c>
      <c r="E19" s="22" t="s">
        <v>30</v>
      </c>
      <c r="F19" s="29">
        <v>26000</v>
      </c>
      <c r="G19" s="29">
        <f t="shared" ref="G19:G24" si="0">+F19*D19</f>
        <v>1820000</v>
      </c>
    </row>
    <row r="20" spans="2:9" ht="15" customHeight="1" x14ac:dyDescent="0.3">
      <c r="B20" s="28" t="s">
        <v>31</v>
      </c>
      <c r="C20" s="22" t="s">
        <v>29</v>
      </c>
      <c r="D20" s="13">
        <v>55</v>
      </c>
      <c r="E20" s="22" t="s">
        <v>30</v>
      </c>
      <c r="F20" s="29">
        <v>26000</v>
      </c>
      <c r="G20" s="29">
        <f t="shared" si="0"/>
        <v>1430000</v>
      </c>
    </row>
    <row r="21" spans="2:9" ht="15" customHeight="1" x14ac:dyDescent="0.3">
      <c r="B21" s="28" t="s">
        <v>32</v>
      </c>
      <c r="C21" s="22" t="s">
        <v>29</v>
      </c>
      <c r="D21" s="13">
        <v>25</v>
      </c>
      <c r="E21" s="22" t="s">
        <v>30</v>
      </c>
      <c r="F21" s="29">
        <v>26000</v>
      </c>
      <c r="G21" s="29">
        <f t="shared" si="0"/>
        <v>650000</v>
      </c>
    </row>
    <row r="22" spans="2:9" ht="15" customHeight="1" x14ac:dyDescent="0.3">
      <c r="B22" s="28" t="s">
        <v>33</v>
      </c>
      <c r="C22" s="22" t="s">
        <v>29</v>
      </c>
      <c r="D22" s="13">
        <v>350</v>
      </c>
      <c r="E22" s="22" t="s">
        <v>30</v>
      </c>
      <c r="F22" s="29">
        <v>26000</v>
      </c>
      <c r="G22" s="29">
        <f t="shared" si="0"/>
        <v>9100000</v>
      </c>
      <c r="I22" s="10"/>
    </row>
    <row r="23" spans="2:9" ht="15" customHeight="1" x14ac:dyDescent="0.3">
      <c r="B23" s="28" t="s">
        <v>34</v>
      </c>
      <c r="C23" s="22" t="s">
        <v>29</v>
      </c>
      <c r="D23" s="13">
        <v>150</v>
      </c>
      <c r="E23" s="22" t="s">
        <v>30</v>
      </c>
      <c r="F23" s="29">
        <v>26000</v>
      </c>
      <c r="G23" s="29">
        <f t="shared" si="0"/>
        <v>3900000</v>
      </c>
      <c r="I23" s="10"/>
    </row>
    <row r="24" spans="2:9" ht="15" customHeight="1" x14ac:dyDescent="0.3">
      <c r="B24" s="28" t="s">
        <v>35</v>
      </c>
      <c r="C24" s="22" t="s">
        <v>29</v>
      </c>
      <c r="D24" s="13">
        <v>800</v>
      </c>
      <c r="E24" s="22" t="s">
        <v>30</v>
      </c>
      <c r="F24" s="29">
        <v>26000</v>
      </c>
      <c r="G24" s="29">
        <f t="shared" si="0"/>
        <v>20800000</v>
      </c>
      <c r="I24" s="10"/>
    </row>
    <row r="25" spans="2:9" ht="15" customHeight="1" x14ac:dyDescent="0.3">
      <c r="B25" s="48" t="s">
        <v>36</v>
      </c>
      <c r="C25" s="49"/>
      <c r="D25" s="49"/>
      <c r="E25" s="49"/>
      <c r="F25" s="50"/>
      <c r="G25" s="51">
        <f>SUM(G19:G24)</f>
        <v>37700000</v>
      </c>
    </row>
    <row r="26" spans="2:9" ht="15" customHeight="1" x14ac:dyDescent="0.3">
      <c r="B26" s="11"/>
    </row>
    <row r="27" spans="2:9" ht="27.75" customHeight="1" x14ac:dyDescent="0.3">
      <c r="B27" s="52" t="s">
        <v>37</v>
      </c>
      <c r="C27" s="53"/>
      <c r="D27" s="54"/>
      <c r="E27" s="54"/>
      <c r="F27" s="55"/>
      <c r="G27" s="56"/>
    </row>
    <row r="28" spans="2:9" ht="24" x14ac:dyDescent="0.3">
      <c r="B28" s="57" t="s">
        <v>23</v>
      </c>
      <c r="C28" s="58" t="s">
        <v>24</v>
      </c>
      <c r="D28" s="58" t="s">
        <v>25</v>
      </c>
      <c r="E28" s="57" t="s">
        <v>87</v>
      </c>
      <c r="F28" s="58" t="s">
        <v>26</v>
      </c>
      <c r="G28" s="57" t="s">
        <v>27</v>
      </c>
    </row>
    <row r="29" spans="2:9" ht="15" customHeight="1" x14ac:dyDescent="0.3">
      <c r="B29" s="59"/>
      <c r="C29" s="60" t="s">
        <v>87</v>
      </c>
      <c r="D29" s="60" t="s">
        <v>87</v>
      </c>
      <c r="E29" s="60" t="s">
        <v>87</v>
      </c>
      <c r="F29" s="61" t="s">
        <v>87</v>
      </c>
      <c r="G29" s="62"/>
    </row>
    <row r="30" spans="2:9" ht="15" customHeight="1" x14ac:dyDescent="0.3">
      <c r="B30" s="63" t="s">
        <v>39</v>
      </c>
      <c r="C30" s="64"/>
      <c r="D30" s="64"/>
      <c r="E30" s="64"/>
      <c r="F30" s="65"/>
      <c r="G30" s="66"/>
    </row>
    <row r="31" spans="2:9" ht="15" customHeight="1" x14ac:dyDescent="0.3">
      <c r="B31" s="14"/>
      <c r="C31" s="14"/>
      <c r="D31" s="14"/>
      <c r="E31" s="14"/>
      <c r="F31" s="14"/>
      <c r="G31" s="14"/>
    </row>
    <row r="32" spans="2:9" ht="26.25" customHeight="1" x14ac:dyDescent="0.3">
      <c r="B32" s="52" t="s">
        <v>40</v>
      </c>
      <c r="C32" s="53"/>
      <c r="D32" s="54"/>
      <c r="E32" s="54"/>
      <c r="F32" s="55"/>
      <c r="G32" s="56"/>
    </row>
    <row r="33" spans="1:12" ht="24" x14ac:dyDescent="0.3">
      <c r="B33" s="67" t="s">
        <v>23</v>
      </c>
      <c r="C33" s="67" t="s">
        <v>24</v>
      </c>
      <c r="D33" s="67" t="s">
        <v>25</v>
      </c>
      <c r="E33" s="67" t="s">
        <v>38</v>
      </c>
      <c r="F33" s="68" t="s">
        <v>26</v>
      </c>
      <c r="G33" s="67" t="s">
        <v>27</v>
      </c>
      <c r="I33" s="9"/>
    </row>
    <row r="34" spans="1:12" ht="15" customHeight="1" x14ac:dyDescent="0.3">
      <c r="B34" s="28" t="s">
        <v>77</v>
      </c>
      <c r="C34" s="22" t="s">
        <v>100</v>
      </c>
      <c r="D34" s="22">
        <v>1.76</v>
      </c>
      <c r="E34" s="22" t="s">
        <v>30</v>
      </c>
      <c r="F34" s="29">
        <v>180000</v>
      </c>
      <c r="G34" s="29">
        <f>+F34*D34</f>
        <v>316800</v>
      </c>
      <c r="I34" s="9"/>
    </row>
    <row r="35" spans="1:12" ht="15" customHeight="1" x14ac:dyDescent="0.3">
      <c r="A35" s="2"/>
      <c r="B35" s="28" t="s">
        <v>80</v>
      </c>
      <c r="C35" s="22" t="s">
        <v>100</v>
      </c>
      <c r="D35" s="22">
        <v>0.82</v>
      </c>
      <c r="E35" s="22" t="s">
        <v>30</v>
      </c>
      <c r="F35" s="29">
        <v>180000</v>
      </c>
      <c r="G35" s="29">
        <f>+F35*D35</f>
        <v>147600</v>
      </c>
      <c r="H35" s="2"/>
    </row>
    <row r="36" spans="1:12" ht="15" customHeight="1" x14ac:dyDescent="0.3">
      <c r="A36" s="2"/>
      <c r="B36" s="69" t="s">
        <v>41</v>
      </c>
      <c r="C36" s="70"/>
      <c r="D36" s="70"/>
      <c r="E36" s="70"/>
      <c r="F36" s="70"/>
      <c r="G36" s="71">
        <f>SUM(G34:G35)</f>
        <v>464400</v>
      </c>
      <c r="H36" s="2"/>
    </row>
    <row r="37" spans="1:12" ht="15" customHeight="1" x14ac:dyDescent="0.3">
      <c r="B37" s="2"/>
      <c r="C37" s="2"/>
      <c r="D37" s="2"/>
      <c r="E37" s="2"/>
      <c r="F37" s="2"/>
      <c r="G37" s="2"/>
    </row>
    <row r="38" spans="1:12" ht="12" x14ac:dyDescent="0.3">
      <c r="B38" s="52" t="s">
        <v>42</v>
      </c>
      <c r="C38" s="53"/>
      <c r="D38" s="54"/>
      <c r="E38" s="54"/>
      <c r="F38" s="55"/>
      <c r="G38" s="56"/>
    </row>
    <row r="39" spans="1:12" ht="24" x14ac:dyDescent="0.3">
      <c r="B39" s="72" t="s">
        <v>43</v>
      </c>
      <c r="C39" s="72" t="s">
        <v>44</v>
      </c>
      <c r="D39" s="72" t="s">
        <v>45</v>
      </c>
      <c r="E39" s="72" t="s">
        <v>38</v>
      </c>
      <c r="F39" s="72" t="s">
        <v>26</v>
      </c>
      <c r="G39" s="73" t="s">
        <v>27</v>
      </c>
      <c r="I39" s="9"/>
      <c r="L39" s="12"/>
    </row>
    <row r="40" spans="1:12" ht="15" customHeight="1" x14ac:dyDescent="0.3">
      <c r="B40" s="28" t="s">
        <v>82</v>
      </c>
      <c r="C40" s="22" t="s">
        <v>83</v>
      </c>
      <c r="D40" s="40">
        <v>480</v>
      </c>
      <c r="E40" s="22" t="s">
        <v>84</v>
      </c>
      <c r="F40" s="29">
        <f>Clavel!F40*'Al 22.06.22'!$I$40</f>
        <v>2090</v>
      </c>
      <c r="G40" s="29">
        <f>(D40*F40)</f>
        <v>1003200</v>
      </c>
      <c r="I40" s="121">
        <v>1.0449999999999999</v>
      </c>
      <c r="L40" s="12"/>
    </row>
    <row r="41" spans="1:12" ht="15" customHeight="1" x14ac:dyDescent="0.3">
      <c r="B41" s="28" t="s">
        <v>46</v>
      </c>
      <c r="C41" s="22" t="s">
        <v>47</v>
      </c>
      <c r="D41" s="30">
        <v>180000</v>
      </c>
      <c r="E41" s="22" t="s">
        <v>48</v>
      </c>
      <c r="F41" s="29">
        <f>Clavel!F41*'Al 22.06.22'!$I$40</f>
        <v>207.13989999999998</v>
      </c>
      <c r="G41" s="29">
        <f>+F41*D41</f>
        <v>37285182</v>
      </c>
      <c r="I41" s="9"/>
      <c r="L41" s="12"/>
    </row>
    <row r="42" spans="1:12" ht="15" customHeight="1" x14ac:dyDescent="0.3">
      <c r="B42" s="32" t="s">
        <v>49</v>
      </c>
      <c r="C42" s="17" t="s">
        <v>78</v>
      </c>
      <c r="D42" s="15">
        <v>25</v>
      </c>
      <c r="E42" s="22" t="s">
        <v>48</v>
      </c>
      <c r="F42" s="29">
        <f>Clavel!F42*'Al 22.06.22'!$I$40</f>
        <v>12826.833690000001</v>
      </c>
      <c r="G42" s="29">
        <f>+F42*D42</f>
        <v>320670.84225000005</v>
      </c>
      <c r="H42" s="12"/>
      <c r="I42" s="9"/>
      <c r="L42" s="12"/>
    </row>
    <row r="43" spans="1:12" ht="15" customHeight="1" x14ac:dyDescent="0.3">
      <c r="B43" s="32" t="s">
        <v>51</v>
      </c>
      <c r="C43" s="17" t="s">
        <v>79</v>
      </c>
      <c r="D43" s="15">
        <v>30</v>
      </c>
      <c r="E43" s="22" t="s">
        <v>48</v>
      </c>
      <c r="F43" s="29">
        <f>Clavel!F43*'Al 22.06.22'!$I$40</f>
        <v>23087.56956</v>
      </c>
      <c r="G43" s="29">
        <f t="shared" ref="G43:G44" si="1">+F43*D43</f>
        <v>692627.08680000005</v>
      </c>
      <c r="L43" s="12"/>
    </row>
    <row r="44" spans="1:12" ht="15" customHeight="1" x14ac:dyDescent="0.3">
      <c r="B44" s="32" t="s">
        <v>52</v>
      </c>
      <c r="C44" s="17" t="s">
        <v>78</v>
      </c>
      <c r="D44" s="15">
        <v>12</v>
      </c>
      <c r="E44" s="22" t="s">
        <v>48</v>
      </c>
      <c r="F44" s="29">
        <f>Clavel!F44*'Al 22.06.22'!$I$40</f>
        <v>30783.426080000001</v>
      </c>
      <c r="G44" s="29">
        <f t="shared" si="1"/>
        <v>369401.11296</v>
      </c>
      <c r="I44" s="9"/>
      <c r="L44" s="12"/>
    </row>
    <row r="45" spans="1:12" ht="15" customHeight="1" x14ac:dyDescent="0.3">
      <c r="B45" s="33" t="s">
        <v>53</v>
      </c>
      <c r="C45" s="17"/>
      <c r="D45" s="15"/>
      <c r="E45" s="17"/>
      <c r="F45" s="29">
        <f>Clavel!F45*'Al 22.06.22'!$I$40</f>
        <v>0</v>
      </c>
      <c r="G45" s="31"/>
      <c r="I45" s="9"/>
      <c r="L45" s="12"/>
    </row>
    <row r="46" spans="1:12" ht="15" customHeight="1" x14ac:dyDescent="0.3">
      <c r="B46" s="28" t="s">
        <v>54</v>
      </c>
      <c r="C46" s="22" t="s">
        <v>50</v>
      </c>
      <c r="D46" s="16">
        <v>925</v>
      </c>
      <c r="E46" s="22" t="s">
        <v>48</v>
      </c>
      <c r="F46" s="29">
        <f>Clavel!F46*'Al 22.06.22'!$I$40</f>
        <v>502.00964000000005</v>
      </c>
      <c r="G46" s="29">
        <f>F46*D46</f>
        <v>464358.91700000002</v>
      </c>
      <c r="I46" s="9"/>
      <c r="L46" s="12"/>
    </row>
    <row r="47" spans="1:12" ht="15" customHeight="1" x14ac:dyDescent="0.3">
      <c r="B47" s="28" t="s">
        <v>55</v>
      </c>
      <c r="C47" s="22" t="s">
        <v>50</v>
      </c>
      <c r="D47" s="16">
        <v>450</v>
      </c>
      <c r="E47" s="22" t="s">
        <v>48</v>
      </c>
      <c r="F47" s="29">
        <f>Clavel!F47*'Al 22.06.22'!$I$40</f>
        <v>280.24809999999997</v>
      </c>
      <c r="G47" s="29">
        <f>F47*D47</f>
        <v>126111.64499999999</v>
      </c>
      <c r="I47" s="9"/>
      <c r="L47" s="12"/>
    </row>
    <row r="48" spans="1:12" ht="15" customHeight="1" x14ac:dyDescent="0.3">
      <c r="B48" s="28" t="s">
        <v>76</v>
      </c>
      <c r="C48" s="22" t="s">
        <v>50</v>
      </c>
      <c r="D48" s="16">
        <v>1200</v>
      </c>
      <c r="E48" s="22" t="s">
        <v>48</v>
      </c>
      <c r="F48" s="29">
        <f>Clavel!F48*'Al 22.06.22'!$I$40</f>
        <v>1006.4562199999999</v>
      </c>
      <c r="G48" s="29">
        <f>F48*D48</f>
        <v>1207747.4639999999</v>
      </c>
      <c r="K48" s="12"/>
    </row>
    <row r="49" spans="2:10" ht="15" customHeight="1" x14ac:dyDescent="0.3">
      <c r="B49" s="28" t="s">
        <v>56</v>
      </c>
      <c r="C49" s="22" t="s">
        <v>57</v>
      </c>
      <c r="D49" s="16">
        <v>225</v>
      </c>
      <c r="E49" s="22" t="s">
        <v>48</v>
      </c>
      <c r="F49" s="29">
        <f>Clavel!F49*'Al 22.06.22'!$I$40</f>
        <v>1283.0489100000002</v>
      </c>
      <c r="G49" s="29">
        <f>F49*D49</f>
        <v>288686.00475000002</v>
      </c>
    </row>
    <row r="50" spans="2:10" ht="15" customHeight="1" x14ac:dyDescent="0.3">
      <c r="B50" s="74" t="s">
        <v>58</v>
      </c>
      <c r="C50" s="75"/>
      <c r="D50" s="75"/>
      <c r="E50" s="75"/>
      <c r="F50" s="76"/>
      <c r="G50" s="77">
        <f>SUM(G40:G49)</f>
        <v>41757985.072760008</v>
      </c>
    </row>
    <row r="51" spans="2:10" ht="26.25" customHeight="1" x14ac:dyDescent="0.3">
      <c r="B51" s="8"/>
      <c r="C51" s="2"/>
      <c r="D51" s="2"/>
      <c r="E51" s="2"/>
      <c r="F51" s="2"/>
      <c r="G51" s="8"/>
      <c r="J51" s="18"/>
    </row>
    <row r="52" spans="2:10" ht="15" customHeight="1" x14ac:dyDescent="0.3">
      <c r="B52" s="52" t="s">
        <v>59</v>
      </c>
      <c r="C52" s="53"/>
      <c r="D52" s="54"/>
      <c r="E52" s="54"/>
      <c r="F52" s="55"/>
      <c r="G52" s="56"/>
    </row>
    <row r="53" spans="2:10" ht="24" x14ac:dyDescent="0.3">
      <c r="B53" s="78" t="s">
        <v>60</v>
      </c>
      <c r="C53" s="72" t="s">
        <v>44</v>
      </c>
      <c r="D53" s="72" t="s">
        <v>45</v>
      </c>
      <c r="E53" s="78" t="s">
        <v>38</v>
      </c>
      <c r="F53" s="72" t="s">
        <v>26</v>
      </c>
      <c r="G53" s="78" t="s">
        <v>27</v>
      </c>
    </row>
    <row r="54" spans="2:10" ht="15" customHeight="1" x14ac:dyDescent="0.3">
      <c r="B54" s="79" t="s">
        <v>87</v>
      </c>
      <c r="C54" s="80" t="s">
        <v>87</v>
      </c>
      <c r="D54" s="80" t="s">
        <v>87</v>
      </c>
      <c r="E54" s="81" t="s">
        <v>87</v>
      </c>
      <c r="F54" s="82" t="s">
        <v>87</v>
      </c>
      <c r="G54" s="82"/>
    </row>
    <row r="55" spans="2:10" ht="15" customHeight="1" x14ac:dyDescent="0.3">
      <c r="B55" s="83" t="s">
        <v>61</v>
      </c>
      <c r="C55" s="84"/>
      <c r="D55" s="84"/>
      <c r="E55" s="85"/>
      <c r="F55" s="86"/>
      <c r="G55" s="87"/>
    </row>
    <row r="56" spans="2:10" ht="15" customHeight="1" x14ac:dyDescent="0.25">
      <c r="B56" s="88"/>
      <c r="C56" s="88"/>
      <c r="D56" s="88"/>
      <c r="E56" s="88"/>
      <c r="F56" s="89"/>
      <c r="G56" s="90"/>
    </row>
    <row r="57" spans="2:10" ht="15" customHeight="1" x14ac:dyDescent="0.3">
      <c r="B57" s="91" t="s">
        <v>62</v>
      </c>
      <c r="C57" s="92"/>
      <c r="D57" s="92"/>
      <c r="E57" s="92"/>
      <c r="F57" s="92"/>
      <c r="G57" s="93">
        <f>G50+G36+G25</f>
        <v>79922385.072760016</v>
      </c>
    </row>
    <row r="58" spans="2:10" ht="15" customHeight="1" x14ac:dyDescent="0.3">
      <c r="B58" s="94" t="s">
        <v>63</v>
      </c>
      <c r="C58" s="95"/>
      <c r="D58" s="95"/>
      <c r="E58" s="95"/>
      <c r="F58" s="95"/>
      <c r="G58" s="96">
        <f>G57*0.05</f>
        <v>3996119.2536380012</v>
      </c>
    </row>
    <row r="59" spans="2:10" ht="15" customHeight="1" x14ac:dyDescent="0.3">
      <c r="B59" s="97" t="s">
        <v>64</v>
      </c>
      <c r="C59" s="98"/>
      <c r="D59" s="98"/>
      <c r="E59" s="98"/>
      <c r="F59" s="98"/>
      <c r="G59" s="99">
        <f>G58+G57</f>
        <v>83918504.326398015</v>
      </c>
    </row>
    <row r="60" spans="2:10" ht="15" customHeight="1" x14ac:dyDescent="0.3">
      <c r="B60" s="94" t="s">
        <v>65</v>
      </c>
      <c r="C60" s="95"/>
      <c r="D60" s="95"/>
      <c r="E60" s="95"/>
      <c r="F60" s="95"/>
      <c r="G60" s="96">
        <f>G10</f>
        <v>110000000</v>
      </c>
    </row>
    <row r="61" spans="2:10" ht="15" customHeight="1" x14ac:dyDescent="0.3">
      <c r="B61" s="100" t="s">
        <v>66</v>
      </c>
      <c r="C61" s="101"/>
      <c r="D61" s="101"/>
      <c r="E61" s="101"/>
      <c r="F61" s="101"/>
      <c r="G61" s="93">
        <f>G60-G59</f>
        <v>26081495.673601985</v>
      </c>
    </row>
    <row r="62" spans="2:10" ht="15" customHeight="1" x14ac:dyDescent="0.3">
      <c r="B62" s="20" t="s">
        <v>67</v>
      </c>
      <c r="C62" s="20"/>
      <c r="D62" s="14"/>
      <c r="E62" s="14"/>
      <c r="F62" s="14"/>
      <c r="G62" s="14"/>
    </row>
    <row r="63" spans="2:10" ht="15" customHeight="1" x14ac:dyDescent="0.3">
      <c r="B63" s="20"/>
      <c r="C63" s="20"/>
      <c r="D63" s="14"/>
      <c r="E63" s="14"/>
      <c r="F63" s="14"/>
      <c r="G63" s="14"/>
    </row>
    <row r="64" spans="2:10" ht="15" customHeight="1" x14ac:dyDescent="0.3">
      <c r="B64" s="21" t="s">
        <v>68</v>
      </c>
      <c r="C64" s="20"/>
      <c r="D64" s="14"/>
      <c r="E64" s="14"/>
      <c r="F64" s="14"/>
      <c r="G64" s="14"/>
    </row>
    <row r="65" spans="2:7" ht="15" customHeight="1" x14ac:dyDescent="0.3">
      <c r="B65" s="20" t="s">
        <v>69</v>
      </c>
      <c r="C65" s="20"/>
      <c r="D65" s="14"/>
      <c r="E65" s="14"/>
      <c r="F65" s="14"/>
      <c r="G65" s="14"/>
    </row>
    <row r="66" spans="2:7" ht="15" customHeight="1" x14ac:dyDescent="0.3">
      <c r="B66" s="20" t="s">
        <v>70</v>
      </c>
      <c r="C66" s="20"/>
      <c r="D66" s="14"/>
      <c r="E66" s="14"/>
      <c r="F66" s="14"/>
      <c r="G66" s="14"/>
    </row>
    <row r="67" spans="2:7" ht="15" customHeight="1" x14ac:dyDescent="0.3">
      <c r="B67" s="20" t="s">
        <v>71</v>
      </c>
      <c r="C67" s="20"/>
      <c r="D67" s="14"/>
      <c r="E67" s="14"/>
      <c r="F67" s="14"/>
      <c r="G67" s="14"/>
    </row>
    <row r="68" spans="2:7" ht="15" customHeight="1" x14ac:dyDescent="0.3">
      <c r="B68" s="20" t="s">
        <v>72</v>
      </c>
      <c r="C68" s="20"/>
      <c r="D68" s="14"/>
      <c r="E68" s="14"/>
      <c r="F68" s="14"/>
      <c r="G68" s="14"/>
    </row>
    <row r="69" spans="2:7" ht="15" customHeight="1" x14ac:dyDescent="0.3">
      <c r="B69" s="20" t="s">
        <v>73</v>
      </c>
      <c r="C69" s="20"/>
      <c r="D69" s="14"/>
      <c r="E69" s="14"/>
      <c r="F69" s="14"/>
      <c r="G69" s="14"/>
    </row>
    <row r="70" spans="2:7" ht="15" customHeight="1" x14ac:dyDescent="0.3">
      <c r="B70" s="20" t="s">
        <v>74</v>
      </c>
      <c r="C70" s="20"/>
      <c r="D70" s="14"/>
      <c r="E70" s="14"/>
      <c r="F70" s="14"/>
      <c r="G70" s="14"/>
    </row>
    <row r="71" spans="2:7" ht="15" customHeight="1" x14ac:dyDescent="0.3">
      <c r="B71" s="14" t="s">
        <v>75</v>
      </c>
      <c r="C71" s="14"/>
      <c r="D71" s="14"/>
      <c r="E71" s="14"/>
      <c r="F71" s="14"/>
      <c r="G71" s="14"/>
    </row>
    <row r="73" spans="2:7" ht="15" customHeight="1" thickBot="1" x14ac:dyDescent="0.25">
      <c r="B73" s="122" t="s">
        <v>88</v>
      </c>
      <c r="C73" s="123"/>
      <c r="D73" s="102"/>
      <c r="E73" s="103"/>
    </row>
    <row r="74" spans="2:7" ht="15" customHeight="1" x14ac:dyDescent="0.2">
      <c r="B74" s="104" t="s">
        <v>60</v>
      </c>
      <c r="C74" s="105" t="s">
        <v>89</v>
      </c>
      <c r="D74" s="106" t="s">
        <v>90</v>
      </c>
      <c r="E74" s="103"/>
    </row>
    <row r="75" spans="2:7" ht="15" customHeight="1" x14ac:dyDescent="0.2">
      <c r="B75" s="107" t="s">
        <v>91</v>
      </c>
      <c r="C75" s="108">
        <f>G25</f>
        <v>37700000</v>
      </c>
      <c r="D75" s="109">
        <f>(C75/C81)</f>
        <v>0.44924537564882233</v>
      </c>
      <c r="E75" s="103"/>
    </row>
    <row r="76" spans="2:7" ht="15" customHeight="1" x14ac:dyDescent="0.2">
      <c r="B76" s="107" t="s">
        <v>92</v>
      </c>
      <c r="C76" s="108">
        <f>G26</f>
        <v>0</v>
      </c>
      <c r="D76" s="109">
        <v>0</v>
      </c>
      <c r="E76" s="103"/>
    </row>
    <row r="77" spans="2:7" ht="15" customHeight="1" x14ac:dyDescent="0.2">
      <c r="B77" s="107" t="s">
        <v>93</v>
      </c>
      <c r="C77" s="108">
        <f>G36</f>
        <v>464400</v>
      </c>
      <c r="D77" s="109">
        <f>(C77/C81)</f>
        <v>5.5339403833239553E-3</v>
      </c>
      <c r="E77" s="103"/>
    </row>
    <row r="78" spans="2:7" ht="15" customHeight="1" x14ac:dyDescent="0.2">
      <c r="B78" s="107" t="s">
        <v>43</v>
      </c>
      <c r="C78" s="108">
        <f>G50</f>
        <v>41757985.072760008</v>
      </c>
      <c r="D78" s="109">
        <f>(C78/C81)</f>
        <v>0.497601636348806</v>
      </c>
      <c r="E78" s="103"/>
    </row>
    <row r="79" spans="2:7" ht="15" customHeight="1" x14ac:dyDescent="0.2">
      <c r="B79" s="107" t="s">
        <v>94</v>
      </c>
      <c r="C79" s="110">
        <f>G56</f>
        <v>0</v>
      </c>
      <c r="D79" s="109">
        <f>(C79/C81)</f>
        <v>0</v>
      </c>
      <c r="E79" s="111"/>
    </row>
    <row r="80" spans="2:7" ht="15" customHeight="1" x14ac:dyDescent="0.2">
      <c r="B80" s="107" t="s">
        <v>95</v>
      </c>
      <c r="C80" s="110">
        <f>G58</f>
        <v>3996119.2536380012</v>
      </c>
      <c r="D80" s="109">
        <f>(C80/C81)</f>
        <v>4.7619047619047623E-2</v>
      </c>
      <c r="E80" s="111"/>
    </row>
    <row r="81" spans="2:5" ht="15" customHeight="1" thickBot="1" x14ac:dyDescent="0.35">
      <c r="B81" s="112" t="s">
        <v>96</v>
      </c>
      <c r="C81" s="113">
        <f>SUM(C75:C80)</f>
        <v>83918504.326398015</v>
      </c>
      <c r="D81" s="114">
        <f>SUM(D75:D80)</f>
        <v>1</v>
      </c>
      <c r="E81" s="111"/>
    </row>
    <row r="82" spans="2:5" ht="15" customHeight="1" x14ac:dyDescent="0.3">
      <c r="B82" s="115"/>
      <c r="C82" s="116"/>
      <c r="D82" s="116"/>
      <c r="E82" s="116"/>
    </row>
    <row r="83" spans="2:5" ht="15" customHeight="1" thickBot="1" x14ac:dyDescent="0.35">
      <c r="B83" s="117"/>
      <c r="C83" s="116"/>
      <c r="D83" s="116"/>
      <c r="E83" s="116"/>
    </row>
    <row r="84" spans="2:5" ht="15" customHeight="1" thickBot="1" x14ac:dyDescent="0.35">
      <c r="B84" s="124" t="s">
        <v>97</v>
      </c>
      <c r="C84" s="125"/>
      <c r="D84" s="125"/>
      <c r="E84" s="126"/>
    </row>
    <row r="85" spans="2:5" ht="15" customHeight="1" x14ac:dyDescent="0.3">
      <c r="B85" s="118" t="s">
        <v>99</v>
      </c>
      <c r="C85" s="119">
        <v>800000</v>
      </c>
      <c r="D85" s="119">
        <v>1000000</v>
      </c>
      <c r="E85" s="119">
        <v>1100000</v>
      </c>
    </row>
    <row r="86" spans="2:5" ht="15" customHeight="1" thickBot="1" x14ac:dyDescent="0.35">
      <c r="B86" s="112" t="s">
        <v>98</v>
      </c>
      <c r="C86" s="113">
        <f>(G60/C85)</f>
        <v>137.5</v>
      </c>
      <c r="D86" s="113">
        <f>(G60/D85)</f>
        <v>110</v>
      </c>
      <c r="E86" s="120">
        <f>(G60/E85)</f>
        <v>100</v>
      </c>
    </row>
  </sheetData>
  <mergeCells count="11">
    <mergeCell ref="E11:F11"/>
    <mergeCell ref="E6:F6"/>
    <mergeCell ref="E7:F7"/>
    <mergeCell ref="E8:F8"/>
    <mergeCell ref="E9:F9"/>
    <mergeCell ref="E10:F10"/>
    <mergeCell ref="E12:F12"/>
    <mergeCell ref="E13:F13"/>
    <mergeCell ref="B15:G15"/>
    <mergeCell ref="B73:C73"/>
    <mergeCell ref="B84:E8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EB5B1-2F22-45A7-AB28-9C531A709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FF553C-044C-4CC1-B88B-320E0387D905}">
  <ds:schemaRefs>
    <ds:schemaRef ds:uri="http://schemas.openxmlformats.org/package/2006/metadata/core-properties"/>
    <ds:schemaRef ds:uri="1030f0af-99cb-42f1-88fc-acec73331192"/>
    <ds:schemaRef ds:uri="c5dbce2d-49dc-4afe-a5b0-d7fb7a901161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EEDFFA-B8BB-49CC-BA15-BAEB4FC8C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Clavel</vt:lpstr>
      <vt:lpstr>Al 22.06.22</vt:lpstr>
      <vt:lpstr>Clavel!Área_de_impresión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Salinas Alvarez Mariana Beatriz</cp:lastModifiedBy>
  <cp:lastPrinted>2019-03-20T19:16:09Z</cp:lastPrinted>
  <dcterms:created xsi:type="dcterms:W3CDTF">2017-03-13T14:36:21Z</dcterms:created>
  <dcterms:modified xsi:type="dcterms:W3CDTF">2022-06-30T16:06:20Z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