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14895" yWindow="0" windowWidth="13905" windowHeight="18000"/>
  </bookViews>
  <sheets>
    <sheet name="Clavel" sheetId="1" r:id="rId1"/>
  </sheets>
  <definedNames>
    <definedName name="_xlnm.Print_Area" localSheetId="0">Clavel!$A$1:$G$110</definedName>
  </definedNames>
  <calcPr calcId="152511"/>
</workbook>
</file>

<file path=xl/calcChain.xml><?xml version="1.0" encoding="utf-8"?>
<calcChain xmlns="http://schemas.openxmlformats.org/spreadsheetml/2006/main">
  <c r="F36" i="1" l="1"/>
  <c r="G36" i="1"/>
  <c r="G31" i="1" l="1"/>
  <c r="G29" i="1"/>
  <c r="G28" i="1"/>
  <c r="G27" i="1"/>
  <c r="G26" i="1"/>
  <c r="G25" i="1"/>
  <c r="G24" i="1"/>
  <c r="G23" i="1"/>
  <c r="G22" i="1"/>
  <c r="G21" i="1"/>
  <c r="G20" i="1"/>
  <c r="G38" i="1"/>
  <c r="G39" i="1"/>
  <c r="G37" i="1"/>
  <c r="G32" i="1" l="1"/>
  <c r="C97" i="1" s="1"/>
  <c r="G54" i="1"/>
  <c r="G60" i="1"/>
  <c r="G70" i="1" l="1"/>
  <c r="G69" i="1"/>
  <c r="G68" i="1"/>
  <c r="G67" i="1"/>
  <c r="G66" i="1"/>
  <c r="G64" i="1"/>
  <c r="G63" i="1"/>
  <c r="G61" i="1"/>
  <c r="G58" i="1"/>
  <c r="G57" i="1"/>
  <c r="G56" i="1"/>
  <c r="C99" i="1" l="1"/>
  <c r="G49" i="1" l="1"/>
  <c r="C100" i="1" s="1"/>
  <c r="G11" i="1"/>
  <c r="G81" i="1" s="1"/>
  <c r="G71" i="1"/>
  <c r="C101" i="1" s="1"/>
  <c r="G75" i="1"/>
  <c r="G76" i="1" s="1"/>
  <c r="C102" i="1" s="1"/>
  <c r="G40" i="1" l="1"/>
  <c r="C98" i="1" s="1"/>
  <c r="G50" i="1"/>
  <c r="G78" i="1" l="1"/>
  <c r="G79" i="1" s="1"/>
  <c r="G80" i="1" l="1"/>
  <c r="C103" i="1"/>
  <c r="C104" i="1" s="1"/>
  <c r="D98" i="1" l="1"/>
  <c r="D97" i="1"/>
  <c r="D101" i="1"/>
  <c r="G82" i="1"/>
  <c r="C109" i="1"/>
  <c r="E109" i="1"/>
  <c r="D109" i="1"/>
  <c r="D102" i="1" l="1"/>
  <c r="D100" i="1"/>
  <c r="D103" i="1"/>
  <c r="D104" i="1" l="1"/>
</calcChain>
</file>

<file path=xl/sharedStrings.xml><?xml version="1.0" encoding="utf-8"?>
<sst xmlns="http://schemas.openxmlformats.org/spreadsheetml/2006/main" count="224" uniqueCount="152">
  <si>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</si>
  <si>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</si>
  <si>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</si>
  <si>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</si>
  <si>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</si>
  <si>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</si>
  <si>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</si>
  <si>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</si>
  <si>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</si>
  <si>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</si>
  <si>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</si>
  <si>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</si>
  <si>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</si>
  <si>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</si>
  <si>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</si>
  <si>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</si>
  <si>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</si>
  <si>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</si>
  <si>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</si>
  <si>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</si>
  <si>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</si>
  <si>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</si>
  <si>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</si>
  <si>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</si>
  <si>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</si>
  <si>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</si>
  <si>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</si>
  <si>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</si>
  <si>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</si>
  <si>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</si>
  <si>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</si>
  <si>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</si>
  <si>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</si>
  <si>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</si>
  <si>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</si>
  <si>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</si>
  <si>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</si>
  <si>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</si>
  <si>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</si>
  <si>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</si>
  <si>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</si>
  <si>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</si>
  <si>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</si>
  <si>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</si>
  <si>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</si>
  <si>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</si>
  <si>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</si>
  <si>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</si>
  <si>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</si>
  <si>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</si>
  <si>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</si>
  <si>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</si>
  <si>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</si>
  <si>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</si>
  <si>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</si>
  <si>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</si>
  <si>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</si>
  <si>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</si>
  <si>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 xml:space="preserve">Traslados </t>
  </si>
  <si>
    <t>Todo el año</t>
  </si>
  <si>
    <t>Mercado interno</t>
  </si>
  <si>
    <t xml:space="preserve">Aplicaciones fitosanitarias </t>
  </si>
  <si>
    <t>Enero-Diciembre</t>
  </si>
  <si>
    <t>Fertilizantes</t>
  </si>
  <si>
    <t>Plantines</t>
  </si>
  <si>
    <t>Domingo-Atenea orange-Mojacar-Atenea-Brava</t>
  </si>
  <si>
    <t>Doñihue</t>
  </si>
  <si>
    <t>PRECIO ESPERADO ($/vara)</t>
  </si>
  <si>
    <t>fertilizacion/riego</t>
  </si>
  <si>
    <t>Sep-May</t>
  </si>
  <si>
    <t>Cosecha, selección, embalaje</t>
  </si>
  <si>
    <t>Kg.</t>
  </si>
  <si>
    <t>May-Sep</t>
  </si>
  <si>
    <t>Rovral</t>
  </si>
  <si>
    <t>Phyton 27</t>
  </si>
  <si>
    <t>Lt.</t>
  </si>
  <si>
    <t>Fungicidas</t>
  </si>
  <si>
    <t>Karate zeon</t>
  </si>
  <si>
    <t>Sep-Feb</t>
  </si>
  <si>
    <t>Vertimec</t>
  </si>
  <si>
    <t>Acaban</t>
  </si>
  <si>
    <t>Insecticidas</t>
  </si>
  <si>
    <t>Acaricdas</t>
  </si>
  <si>
    <t>Nitrato de Amonio</t>
  </si>
  <si>
    <t>Nitrato de Calcio</t>
  </si>
  <si>
    <t>Sulfato de Magnesio</t>
  </si>
  <si>
    <t>Sulfato de Potasio</t>
  </si>
  <si>
    <t>Aliette</t>
  </si>
  <si>
    <t>Lorsban 4 E</t>
  </si>
  <si>
    <t>Agosto-Feb</t>
  </si>
  <si>
    <t>uni</t>
  </si>
  <si>
    <t>Acido borico</t>
  </si>
  <si>
    <t>ESCENARIOS COSTO UNITARIO  ($/unidad)</t>
  </si>
  <si>
    <t>Rendimiento (unidades/Ha)</t>
  </si>
  <si>
    <t xml:space="preserve">Costo unitario ($/unidad) </t>
  </si>
  <si>
    <t>unidad</t>
  </si>
  <si>
    <t>RENDIMIENTO (VARAS; INVERNADERO 210 m2)</t>
  </si>
  <si>
    <t>Construcción invernadero</t>
  </si>
  <si>
    <t>MAYO</t>
  </si>
  <si>
    <t>Julio</t>
  </si>
  <si>
    <t>Mayo</t>
  </si>
  <si>
    <t>Año</t>
  </si>
  <si>
    <t>Preparación de suelo</t>
  </si>
  <si>
    <t>1,2</t>
  </si>
  <si>
    <t>0,5</t>
  </si>
  <si>
    <t>1,5</t>
  </si>
  <si>
    <t>1</t>
  </si>
  <si>
    <t>40</t>
  </si>
  <si>
    <t>150</t>
  </si>
  <si>
    <t>100</t>
  </si>
  <si>
    <t>2</t>
  </si>
  <si>
    <t>Cantidad</t>
  </si>
  <si>
    <t>MATERIALES</t>
  </si>
  <si>
    <t>Postes 4" x 3 mts.</t>
  </si>
  <si>
    <t xml:space="preserve">Cant. Tabla tapa 1x4"x 3,2 mts. </t>
  </si>
  <si>
    <t>Listones madera 1"x1" x 3,20</t>
  </si>
  <si>
    <t>Polietileno techo</t>
  </si>
  <si>
    <t>kg</t>
  </si>
  <si>
    <t>Polietileno cortina</t>
  </si>
  <si>
    <t>Polietileno frente y ventanas</t>
  </si>
  <si>
    <t>Kg</t>
  </si>
  <si>
    <t>Clavo 3"</t>
  </si>
  <si>
    <t>clavo 2,5"</t>
  </si>
  <si>
    <t>Alambre Galvanizado Nº8</t>
  </si>
  <si>
    <t>Rollo</t>
  </si>
  <si>
    <t>Alquitrán Líquido</t>
  </si>
  <si>
    <t>Gl</t>
  </si>
  <si>
    <t>Kit sistema riego</t>
  </si>
  <si>
    <t>Subtotal Materiales</t>
  </si>
  <si>
    <t>Materiales Invernadero</t>
  </si>
  <si>
    <t xml:space="preserve"> 7 Densdad de plantación 40 esquejes por m2 aprox, en  camellones de 1 m con pasillos de 0,5 m.</t>
  </si>
  <si>
    <t xml:space="preserve">Claveles </t>
  </si>
  <si>
    <t>COSTOS DIRECTOS DE PRODUCCIÓN POR  210 m2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</si>
  <si>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</si>
  <si>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</si>
  <si>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Polietileno Caza-Perro</t>
  </si>
  <si>
    <t>13120</t>
  </si>
  <si>
    <t>45370</t>
  </si>
  <si>
    <t>23790</t>
  </si>
  <si>
    <t>103510</t>
  </si>
  <si>
    <t>1100</t>
  </si>
  <si>
    <t>880</t>
  </si>
  <si>
    <t>643</t>
  </si>
  <si>
    <t>2662</t>
  </si>
  <si>
    <t>964</t>
  </si>
  <si>
    <t>61690</t>
  </si>
  <si>
    <t xml:space="preserve">54410 </t>
  </si>
  <si>
    <t>56550</t>
  </si>
  <si>
    <t xml:space="preserve"> </t>
  </si>
  <si>
    <t>enero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</si>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</sst>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53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49" fontId="1" fillId="2" borderId="31" xfId="0" applyNumberFormat="1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center" wrapText="1"/>
    </xf>
    <xf numFmtId="49" fontId="2" fillId="3" borderId="31" xfId="0" applyNumberFormat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/>
    <xf numFmtId="49" fontId="1" fillId="2" borderId="3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31" xfId="0" applyNumberFormat="1" applyFont="1" applyFill="1" applyBorder="1" applyAlignment="1">
      <alignment horizontal="center" wrapText="1"/>
    </xf>
    <xf numFmtId="0" fontId="1" fillId="2" borderId="31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wrapText="1"/>
    </xf>
    <xf numFmtId="49" fontId="3" fillId="2" borderId="31" xfId="0" applyNumberFormat="1" applyFont="1" applyFill="1" applyBorder="1" applyAlignment="1"/>
    <xf numFmtId="49" fontId="3" fillId="2" borderId="31" xfId="0" applyNumberFormat="1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4" fontId="1" fillId="2" borderId="6" xfId="0" quotePrefix="1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wrapText="1"/>
    </xf>
    <xf numFmtId="3" fontId="2" fillId="3" borderId="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3" fontId="1" fillId="2" borderId="31" xfId="0" applyNumberFormat="1" applyFont="1" applyFill="1" applyBorder="1" applyAlignment="1">
      <alignment horizontal="right" wrapText="1"/>
    </xf>
    <xf numFmtId="0" fontId="2" fillId="3" borderId="31" xfId="0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3" fontId="1" fillId="2" borderId="31" xfId="0" applyNumberFormat="1" applyFont="1" applyFill="1" applyBorder="1" applyAlignment="1">
      <alignment horizontal="right"/>
    </xf>
    <xf numFmtId="49" fontId="1" fillId="0" borderId="31" xfId="0" applyNumberFormat="1" applyFont="1" applyFill="1" applyBorder="1" applyAlignment="1">
      <alignment horizontal="right" vertical="center"/>
    </xf>
    <xf numFmtId="164" fontId="1" fillId="2" borderId="3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49" fontId="5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/>
    <xf numFmtId="49" fontId="5" fillId="4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/>
    <xf numFmtId="3" fontId="1" fillId="2" borderId="12" xfId="0" applyNumberFormat="1" applyFont="1" applyFill="1" applyBorder="1" applyAlignment="1">
      <alignment horizontal="center"/>
    </xf>
    <xf numFmtId="49" fontId="5" fillId="4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49" fontId="5" fillId="3" borderId="31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2" borderId="36" xfId="0" applyFont="1" applyFill="1" applyBorder="1" applyAlignment="1">
      <alignment horizontal="center"/>
    </xf>
    <xf numFmtId="3" fontId="1" fillId="2" borderId="36" xfId="0" applyNumberFormat="1" applyFont="1" applyFill="1" applyBorder="1" applyAlignment="1">
      <alignment horizontal="center"/>
    </xf>
    <xf numFmtId="0" fontId="1" fillId="0" borderId="15" xfId="0" applyNumberFormat="1" applyFont="1" applyBorder="1" applyAlignment="1"/>
    <xf numFmtId="0" fontId="1" fillId="0" borderId="31" xfId="0" applyFont="1" applyFill="1" applyBorder="1" applyAlignment="1">
      <alignment horizontal="center" vertical="center"/>
    </xf>
    <xf numFmtId="4" fontId="1" fillId="0" borderId="31" xfId="0" applyNumberFormat="1" applyFont="1" applyFill="1" applyBorder="1" applyAlignment="1">
      <alignment horizontal="center" vertical="center"/>
    </xf>
    <xf numFmtId="3" fontId="1" fillId="2" borderId="36" xfId="0" applyNumberFormat="1" applyFont="1" applyFill="1" applyBorder="1" applyAlignment="1">
      <alignment horizontal="right"/>
    </xf>
    <xf numFmtId="0" fontId="1" fillId="2" borderId="37" xfId="0" applyFont="1" applyFill="1" applyBorder="1" applyAlignment="1"/>
    <xf numFmtId="0" fontId="1" fillId="2" borderId="37" xfId="0" applyFont="1" applyFill="1" applyBorder="1" applyAlignment="1">
      <alignment horizontal="center"/>
    </xf>
    <xf numFmtId="3" fontId="1" fillId="2" borderId="3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8" borderId="27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49" fontId="3" fillId="7" borderId="18" xfId="0" applyNumberFormat="1" applyFont="1" applyFill="1" applyBorder="1" applyAlignment="1">
      <alignment vertical="center"/>
    </xf>
    <xf numFmtId="49" fontId="3" fillId="7" borderId="16" xfId="0" applyNumberFormat="1" applyFont="1" applyFill="1" applyBorder="1" applyAlignment="1">
      <alignment horizontal="center" vertical="center"/>
    </xf>
    <xf numFmtId="49" fontId="1" fillId="7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21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vertical="center"/>
    </xf>
    <xf numFmtId="166" fontId="3" fillId="7" borderId="23" xfId="0" applyNumberFormat="1" applyFont="1" applyFill="1" applyBorder="1" applyAlignment="1">
      <alignment vertical="center"/>
    </xf>
    <xf numFmtId="9" fontId="3" fillId="7" borderId="24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9" fontId="3" fillId="9" borderId="22" xfId="0" applyNumberFormat="1" applyFont="1" applyFill="1" applyBorder="1" applyAlignment="1">
      <alignment vertical="center"/>
    </xf>
    <xf numFmtId="166" fontId="3" fillId="9" borderId="23" xfId="0" applyNumberFormat="1" applyFont="1" applyFill="1" applyBorder="1" applyAlignment="1">
      <alignment vertical="center"/>
    </xf>
    <xf numFmtId="166" fontId="3" fillId="9" borderId="24" xfId="0" applyNumberFormat="1" applyFont="1" applyFill="1" applyBorder="1" applyAlignment="1">
      <alignment vertical="center"/>
    </xf>
    <xf numFmtId="41" fontId="3" fillId="9" borderId="44" xfId="1" applyFont="1" applyFill="1" applyBorder="1" applyAlignment="1">
      <alignment vertical="center"/>
    </xf>
    <xf numFmtId="41" fontId="3" fillId="9" borderId="45" xfId="1" applyFont="1" applyFill="1" applyBorder="1" applyAlignment="1">
      <alignment vertical="center"/>
    </xf>
    <xf numFmtId="41" fontId="3" fillId="9" borderId="46" xfId="1" applyFont="1" applyFill="1" applyBorder="1" applyAlignment="1">
      <alignment vertical="center"/>
    </xf>
    <xf numFmtId="49" fontId="1" fillId="0" borderId="0" xfId="0" applyNumberFormat="1" applyFont="1" applyAlignment="1"/>
    <xf numFmtId="165" fontId="11" fillId="4" borderId="31" xfId="0" applyNumberFormat="1" applyFont="1" applyFill="1" applyBorder="1" applyAlignment="1">
      <alignment horizontal="center" vertical="center"/>
    </xf>
    <xf numFmtId="165" fontId="11" fillId="3" borderId="31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right" wrapText="1"/>
    </xf>
    <xf numFmtId="49" fontId="2" fillId="3" borderId="30" xfId="0" applyNumberFormat="1" applyFont="1" applyFill="1" applyBorder="1" applyAlignment="1">
      <alignment horizontal="right" wrapText="1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49" fontId="5" fillId="4" borderId="38" xfId="0" applyNumberFormat="1" applyFont="1" applyFill="1" applyBorder="1" applyAlignment="1">
      <alignment horizontal="left" vertical="center"/>
    </xf>
    <xf numFmtId="49" fontId="5" fillId="4" borderId="39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41" fontId="9" fillId="8" borderId="41" xfId="1" applyFont="1" applyFill="1" applyBorder="1" applyAlignment="1">
      <alignment horizontal="center" vertical="center"/>
    </xf>
    <xf numFmtId="41" fontId="9" fillId="8" borderId="42" xfId="1" applyFont="1" applyFill="1" applyBorder="1" applyAlignment="1">
      <alignment horizontal="center" vertical="center"/>
    </xf>
    <xf numFmtId="41" fontId="9" fillId="8" borderId="43" xfId="1" applyFont="1" applyFill="1" applyBorder="1" applyAlignment="1">
      <alignment horizontal="center" vertical="center"/>
    </xf>
    <xf numFmtId="49" fontId="8" fillId="8" borderId="25" xfId="0" applyNumberFormat="1" applyFont="1" applyFill="1" applyBorder="1" applyAlignment="1">
      <alignment vertical="center"/>
    </xf>
    <xf numFmtId="49" fontId="8" fillId="8" borderId="26" xfId="0" applyNumberFormat="1" applyFont="1" applyFill="1" applyBorder="1" applyAlignment="1">
      <alignment vertical="center"/>
    </xf>
    <xf numFmtId="49" fontId="5" fillId="3" borderId="38" xfId="0" applyNumberFormat="1" applyFont="1" applyFill="1" applyBorder="1" applyAlignment="1">
      <alignment horizontal="left" vertical="center"/>
    </xf>
    <xf numFmtId="49" fontId="5" fillId="3" borderId="39" xfId="0" applyNumberFormat="1" applyFont="1" applyFill="1" applyBorder="1" applyAlignment="1">
      <alignment horizontal="left" vertical="center"/>
    </xf>
    <xf numFmtId="49" fontId="5" fillId="3" borderId="40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127000</xdr:rowOff>
    </xdr:from>
    <xdr:to>
      <xdr:col>6</xdr:col>
      <xdr:colOff>739195</xdr:colOff>
      <xdr:row>6</xdr:row>
      <xdr:rowOff>222584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127000"/>
          <a:ext cx="6687990" cy="1278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10" zoomScaleNormal="110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51" customWidth="1"/>
    <col min="2" max="2" width="20.42578125" style="51" customWidth="1"/>
    <col min="3" max="3" width="19.42578125" style="51" customWidth="1"/>
    <col min="4" max="4" width="9.42578125" style="122" customWidth="1"/>
    <col min="5" max="5" width="14.42578125" style="122" customWidth="1"/>
    <col min="6" max="7" width="12.42578125" style="122" customWidth="1"/>
    <col min="8" max="255" width="10.85546875" style="51" customWidth="1"/>
    <col min="256" max="16384" width="10.85546875" style="52"/>
  </cols>
  <sheetData>
    <row r="1" spans="1:255" ht="15" customHeight="1" x14ac:dyDescent="0.25">
      <c r="A1" s="49"/>
      <c r="B1" s="49"/>
      <c r="C1" s="49"/>
      <c r="D1" s="50"/>
      <c r="E1" s="50"/>
      <c r="F1" s="50"/>
      <c r="G1" s="50"/>
    </row>
    <row r="2" spans="1:255" ht="15" customHeight="1" x14ac:dyDescent="0.25">
      <c r="A2" s="49"/>
      <c r="B2" s="49"/>
      <c r="C2" s="49"/>
      <c r="D2" s="50"/>
      <c r="E2" s="50"/>
      <c r="F2" s="50"/>
      <c r="G2" s="50"/>
    </row>
    <row r="3" spans="1:255" ht="15" customHeight="1" x14ac:dyDescent="0.25">
      <c r="A3" s="49"/>
      <c r="B3" s="49"/>
      <c r="C3" s="49"/>
      <c r="D3" s="50"/>
      <c r="E3" s="50"/>
      <c r="F3" s="50"/>
      <c r="G3" s="50"/>
    </row>
    <row r="4" spans="1:255" ht="15" customHeight="1" x14ac:dyDescent="0.25">
      <c r="A4" s="49"/>
      <c r="B4" s="49"/>
      <c r="C4" s="49"/>
      <c r="D4" s="50"/>
      <c r="E4" s="50"/>
      <c r="F4" s="50"/>
      <c r="G4" s="50"/>
    </row>
    <row r="5" spans="1:255" ht="15" customHeight="1" x14ac:dyDescent="0.25">
      <c r="A5" s="49"/>
      <c r="B5" s="49"/>
      <c r="C5" s="49"/>
      <c r="D5" s="50"/>
      <c r="E5" s="50"/>
      <c r="F5" s="50"/>
      <c r="G5" s="50"/>
    </row>
    <row r="6" spans="1:255" ht="15" customHeight="1" x14ac:dyDescent="0.25">
      <c r="A6" s="49"/>
      <c r="B6" s="49"/>
      <c r="C6" s="49"/>
      <c r="D6" s="50"/>
      <c r="E6" s="50"/>
      <c r="F6" s="50"/>
      <c r="G6" s="50"/>
    </row>
    <row r="7" spans="1:255" ht="23.25" customHeight="1" x14ac:dyDescent="0.25">
      <c r="A7" s="49"/>
      <c r="B7" s="53"/>
      <c r="C7" s="54"/>
      <c r="D7" s="50"/>
      <c r="E7" s="55"/>
      <c r="F7" s="55"/>
      <c r="G7" s="55"/>
    </row>
    <row r="8" spans="1:255" ht="30" customHeight="1" x14ac:dyDescent="0.25">
      <c r="A8" s="56"/>
      <c r="B8" s="57" t="s">
        <v>0</v>
      </c>
      <c r="C8" s="58" t="s">
        <v>131</v>
      </c>
      <c r="D8" s="59"/>
      <c r="E8" s="133" t="s">
        <v>96</v>
      </c>
      <c r="F8" s="134"/>
      <c r="G8" s="60">
        <v>36000</v>
      </c>
    </row>
    <row r="9" spans="1:255" s="64" customFormat="1" ht="25.5" x14ac:dyDescent="0.25">
      <c r="A9" s="61"/>
      <c r="B9" s="15" t="s">
        <v>1</v>
      </c>
      <c r="C9" s="2" t="s">
        <v>65</v>
      </c>
      <c r="D9" s="62"/>
      <c r="E9" s="135" t="s">
        <v>2</v>
      </c>
      <c r="F9" s="136"/>
      <c r="G9" s="17" t="s">
        <v>149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</row>
    <row r="10" spans="1:255" ht="12.75" x14ac:dyDescent="0.25">
      <c r="A10" s="56"/>
      <c r="B10" s="1" t="s">
        <v>3</v>
      </c>
      <c r="C10" s="3" t="s">
        <v>4</v>
      </c>
      <c r="D10" s="59"/>
      <c r="E10" s="135" t="s">
        <v>67</v>
      </c>
      <c r="F10" s="136"/>
      <c r="G10" s="28">
        <v>250</v>
      </c>
    </row>
    <row r="11" spans="1:255" ht="12.75" x14ac:dyDescent="0.25">
      <c r="A11" s="56"/>
      <c r="B11" s="1" t="s">
        <v>5</v>
      </c>
      <c r="C11" s="4" t="s">
        <v>6</v>
      </c>
      <c r="D11" s="59"/>
      <c r="E11" s="35" t="s">
        <v>7</v>
      </c>
      <c r="F11" s="36"/>
      <c r="G11" s="25">
        <f>(G8*G10)</f>
        <v>9000000</v>
      </c>
    </row>
    <row r="12" spans="1:255" ht="12.75" x14ac:dyDescent="0.25">
      <c r="A12" s="56"/>
      <c r="B12" s="1" t="s">
        <v>8</v>
      </c>
      <c r="C12" s="3" t="s">
        <v>66</v>
      </c>
      <c r="D12" s="59"/>
      <c r="E12" s="135" t="s">
        <v>9</v>
      </c>
      <c r="F12" s="136"/>
      <c r="G12" s="16" t="s">
        <v>60</v>
      </c>
    </row>
    <row r="13" spans="1:255" ht="12.75" x14ac:dyDescent="0.25">
      <c r="A13" s="56"/>
      <c r="B13" s="1" t="s">
        <v>10</v>
      </c>
      <c r="C13" s="3" t="s">
        <v>151</v>
      </c>
      <c r="D13" s="59"/>
      <c r="E13" s="135" t="s">
        <v>11</v>
      </c>
      <c r="F13" s="136"/>
      <c r="G13" s="16" t="s">
        <v>59</v>
      </c>
    </row>
    <row r="14" spans="1:255" ht="23.25" customHeight="1" x14ac:dyDescent="0.25">
      <c r="A14" s="56"/>
      <c r="B14" s="1" t="s">
        <v>12</v>
      </c>
      <c r="C14" s="37" t="s">
        <v>150</v>
      </c>
      <c r="D14" s="59"/>
      <c r="E14" s="137" t="s">
        <v>13</v>
      </c>
      <c r="F14" s="138"/>
      <c r="G14" s="5" t="s">
        <v>14</v>
      </c>
    </row>
    <row r="15" spans="1:255" ht="12" customHeight="1" x14ac:dyDescent="0.25">
      <c r="A15" s="49"/>
      <c r="B15" s="65"/>
      <c r="C15" s="66"/>
      <c r="D15" s="55"/>
      <c r="E15" s="67"/>
      <c r="F15" s="67"/>
      <c r="G15" s="68"/>
    </row>
    <row r="16" spans="1:255" ht="12" customHeight="1" x14ac:dyDescent="0.25">
      <c r="A16" s="69"/>
      <c r="B16" s="139" t="s">
        <v>132</v>
      </c>
      <c r="C16" s="140"/>
      <c r="D16" s="140"/>
      <c r="E16" s="140"/>
      <c r="F16" s="140"/>
      <c r="G16" s="141"/>
    </row>
    <row r="17" spans="2:7" ht="12" customHeight="1" x14ac:dyDescent="0.25">
      <c r="D17" s="51"/>
      <c r="E17" s="51"/>
      <c r="F17" s="51"/>
      <c r="G17" s="51"/>
    </row>
    <row r="18" spans="2:7" ht="12" customHeight="1" x14ac:dyDescent="0.25">
      <c r="B18" s="70" t="s">
        <v>112</v>
      </c>
      <c r="C18" s="71"/>
      <c r="D18" s="72"/>
      <c r="E18" s="72"/>
      <c r="F18" s="72"/>
      <c r="G18" s="72"/>
    </row>
    <row r="19" spans="2:7" ht="12" customHeight="1" x14ac:dyDescent="0.25">
      <c r="B19" s="73" t="s">
        <v>16</v>
      </c>
      <c r="C19" s="73" t="s">
        <v>17</v>
      </c>
      <c r="D19" s="73" t="s">
        <v>111</v>
      </c>
      <c r="E19" s="73" t="s">
        <v>19</v>
      </c>
      <c r="F19" s="73" t="s">
        <v>20</v>
      </c>
      <c r="G19" s="73" t="s">
        <v>21</v>
      </c>
    </row>
    <row r="20" spans="2:7" ht="12" customHeight="1" x14ac:dyDescent="0.25">
      <c r="B20" s="8" t="s">
        <v>113</v>
      </c>
      <c r="C20" s="5" t="s">
        <v>17</v>
      </c>
      <c r="D20" s="32">
        <v>48</v>
      </c>
      <c r="E20" s="5" t="s">
        <v>98</v>
      </c>
      <c r="F20" s="38">
        <v>6800</v>
      </c>
      <c r="G20" s="38">
        <f>D20*F20</f>
        <v>326400</v>
      </c>
    </row>
    <row r="21" spans="2:7" ht="12" customHeight="1" x14ac:dyDescent="0.25">
      <c r="B21" s="8" t="s">
        <v>114</v>
      </c>
      <c r="C21" s="5" t="s">
        <v>17</v>
      </c>
      <c r="D21" s="32">
        <v>145</v>
      </c>
      <c r="E21" s="5" t="s">
        <v>98</v>
      </c>
      <c r="F21" s="38">
        <v>1500</v>
      </c>
      <c r="G21" s="38">
        <f t="shared" ref="G21:G29" si="0">D21*F21</f>
        <v>217500</v>
      </c>
    </row>
    <row r="22" spans="2:7" ht="12" customHeight="1" x14ac:dyDescent="0.25">
      <c r="B22" s="8" t="s">
        <v>115</v>
      </c>
      <c r="C22" s="5" t="s">
        <v>17</v>
      </c>
      <c r="D22" s="32">
        <v>80</v>
      </c>
      <c r="E22" s="5" t="s">
        <v>98</v>
      </c>
      <c r="F22" s="38">
        <v>230</v>
      </c>
      <c r="G22" s="38">
        <f t="shared" si="0"/>
        <v>18400</v>
      </c>
    </row>
    <row r="23" spans="2:7" ht="12" customHeight="1" x14ac:dyDescent="0.25">
      <c r="B23" s="8" t="s">
        <v>116</v>
      </c>
      <c r="C23" s="5" t="s">
        <v>117</v>
      </c>
      <c r="D23" s="32">
        <v>49.6</v>
      </c>
      <c r="E23" s="5" t="s">
        <v>98</v>
      </c>
      <c r="F23" s="38">
        <v>3048</v>
      </c>
      <c r="G23" s="38">
        <f t="shared" si="0"/>
        <v>151180.80000000002</v>
      </c>
    </row>
    <row r="24" spans="2:7" ht="12" customHeight="1" x14ac:dyDescent="0.25">
      <c r="B24" s="8" t="s">
        <v>118</v>
      </c>
      <c r="C24" s="5" t="s">
        <v>117</v>
      </c>
      <c r="D24" s="32">
        <v>24.8</v>
      </c>
      <c r="E24" s="5" t="s">
        <v>98</v>
      </c>
      <c r="F24" s="38">
        <v>3048</v>
      </c>
      <c r="G24" s="38">
        <f t="shared" si="0"/>
        <v>75590.400000000009</v>
      </c>
    </row>
    <row r="25" spans="2:7" ht="12" customHeight="1" x14ac:dyDescent="0.25">
      <c r="B25" s="8" t="s">
        <v>119</v>
      </c>
      <c r="C25" s="5" t="s">
        <v>117</v>
      </c>
      <c r="D25" s="32">
        <v>6.4</v>
      </c>
      <c r="E25" s="5" t="s">
        <v>98</v>
      </c>
      <c r="F25" s="38">
        <v>3048</v>
      </c>
      <c r="G25" s="38">
        <f t="shared" si="0"/>
        <v>19507.2</v>
      </c>
    </row>
    <row r="26" spans="2:7" ht="12" customHeight="1" x14ac:dyDescent="0.25">
      <c r="B26" s="8" t="s">
        <v>135</v>
      </c>
      <c r="C26" s="5" t="s">
        <v>120</v>
      </c>
      <c r="D26" s="32">
        <v>15.2</v>
      </c>
      <c r="E26" s="5" t="s">
        <v>98</v>
      </c>
      <c r="F26" s="38">
        <v>3048</v>
      </c>
      <c r="G26" s="38">
        <f t="shared" si="0"/>
        <v>46329.599999999999</v>
      </c>
    </row>
    <row r="27" spans="2:7" ht="12" customHeight="1" x14ac:dyDescent="0.25">
      <c r="B27" s="8" t="s">
        <v>121</v>
      </c>
      <c r="C27" s="5" t="s">
        <v>120</v>
      </c>
      <c r="D27" s="32">
        <v>10</v>
      </c>
      <c r="E27" s="5" t="s">
        <v>98</v>
      </c>
      <c r="F27" s="38">
        <v>1250</v>
      </c>
      <c r="G27" s="38">
        <f t="shared" si="0"/>
        <v>12500</v>
      </c>
    </row>
    <row r="28" spans="2:7" ht="12" customHeight="1" x14ac:dyDescent="0.25">
      <c r="B28" s="8" t="s">
        <v>122</v>
      </c>
      <c r="C28" s="5" t="s">
        <v>120</v>
      </c>
      <c r="D28" s="32">
        <v>3</v>
      </c>
      <c r="E28" s="5" t="s">
        <v>98</v>
      </c>
      <c r="F28" s="38">
        <v>1350</v>
      </c>
      <c r="G28" s="38">
        <f t="shared" si="0"/>
        <v>4050</v>
      </c>
    </row>
    <row r="29" spans="2:7" ht="12" customHeight="1" x14ac:dyDescent="0.25">
      <c r="B29" s="8" t="s">
        <v>123</v>
      </c>
      <c r="C29" s="5" t="s">
        <v>124</v>
      </c>
      <c r="D29" s="32">
        <v>1</v>
      </c>
      <c r="E29" s="5" t="s">
        <v>98</v>
      </c>
      <c r="F29" s="38">
        <v>25300</v>
      </c>
      <c r="G29" s="38">
        <f t="shared" si="0"/>
        <v>25300</v>
      </c>
    </row>
    <row r="30" spans="2:7" ht="12" customHeight="1" x14ac:dyDescent="0.25">
      <c r="B30" s="8" t="s">
        <v>125</v>
      </c>
      <c r="C30" s="5" t="s">
        <v>126</v>
      </c>
      <c r="D30" s="32">
        <v>1</v>
      </c>
      <c r="E30" s="5" t="s">
        <v>98</v>
      </c>
      <c r="F30" s="38">
        <v>8800</v>
      </c>
      <c r="G30" s="38">
        <v>13990</v>
      </c>
    </row>
    <row r="31" spans="2:7" ht="12" customHeight="1" x14ac:dyDescent="0.25">
      <c r="B31" s="8" t="s">
        <v>127</v>
      </c>
      <c r="C31" s="5" t="s">
        <v>17</v>
      </c>
      <c r="D31" s="32">
        <v>1</v>
      </c>
      <c r="E31" s="5" t="s">
        <v>98</v>
      </c>
      <c r="F31" s="38">
        <v>1230000</v>
      </c>
      <c r="G31" s="38">
        <f>D31*F31</f>
        <v>1230000</v>
      </c>
    </row>
    <row r="32" spans="2:7" ht="12" customHeight="1" x14ac:dyDescent="0.25">
      <c r="B32" s="6" t="s">
        <v>128</v>
      </c>
      <c r="C32" s="7"/>
      <c r="D32" s="7"/>
      <c r="E32" s="7"/>
      <c r="F32" s="34"/>
      <c r="G32" s="39">
        <f>SUM(G20:G31)</f>
        <v>2140748</v>
      </c>
    </row>
    <row r="33" spans="1:7" ht="12" customHeight="1" x14ac:dyDescent="0.25">
      <c r="A33" s="49"/>
      <c r="B33" s="74"/>
      <c r="C33" s="75"/>
      <c r="D33" s="76"/>
      <c r="E33" s="76"/>
      <c r="F33" s="76"/>
      <c r="G33" s="76"/>
    </row>
    <row r="34" spans="1:7" ht="12" customHeight="1" x14ac:dyDescent="0.25">
      <c r="A34" s="56"/>
      <c r="B34" s="70" t="s">
        <v>15</v>
      </c>
      <c r="C34" s="71"/>
      <c r="D34" s="77"/>
      <c r="E34" s="77"/>
      <c r="F34" s="77"/>
      <c r="G34" s="77"/>
    </row>
    <row r="35" spans="1:7" ht="24" customHeight="1" x14ac:dyDescent="0.25">
      <c r="A35" s="69"/>
      <c r="B35" s="73" t="s">
        <v>16</v>
      </c>
      <c r="C35" s="73" t="s">
        <v>17</v>
      </c>
      <c r="D35" s="73" t="s">
        <v>18</v>
      </c>
      <c r="E35" s="73" t="s">
        <v>19</v>
      </c>
      <c r="F35" s="73" t="s">
        <v>20</v>
      </c>
      <c r="G35" s="73" t="s">
        <v>21</v>
      </c>
    </row>
    <row r="36" spans="1:7" ht="14.25" customHeight="1" x14ac:dyDescent="0.25">
      <c r="A36" s="69"/>
      <c r="B36" s="29" t="s">
        <v>97</v>
      </c>
      <c r="C36" s="30" t="s">
        <v>22</v>
      </c>
      <c r="D36" s="31">
        <v>6</v>
      </c>
      <c r="E36" s="30" t="s">
        <v>100</v>
      </c>
      <c r="F36" s="40">
        <f>4000*30</f>
        <v>120000</v>
      </c>
      <c r="G36" s="40">
        <f>+D36*F36</f>
        <v>720000</v>
      </c>
    </row>
    <row r="37" spans="1:7" ht="14.25" customHeight="1" x14ac:dyDescent="0.25">
      <c r="A37" s="69"/>
      <c r="B37" s="29" t="s">
        <v>61</v>
      </c>
      <c r="C37" s="30" t="s">
        <v>22</v>
      </c>
      <c r="D37" s="31">
        <v>21</v>
      </c>
      <c r="E37" s="30" t="s">
        <v>62</v>
      </c>
      <c r="F37" s="40">
        <v>25000</v>
      </c>
      <c r="G37" s="40">
        <f>(D37*F37)</f>
        <v>525000</v>
      </c>
    </row>
    <row r="38" spans="1:7" ht="14.25" customHeight="1" x14ac:dyDescent="0.25">
      <c r="A38" s="69"/>
      <c r="B38" s="8" t="s">
        <v>68</v>
      </c>
      <c r="C38" s="5" t="s">
        <v>22</v>
      </c>
      <c r="D38" s="21">
        <v>12</v>
      </c>
      <c r="E38" s="5" t="s">
        <v>101</v>
      </c>
      <c r="F38" s="40">
        <v>25000</v>
      </c>
      <c r="G38" s="33">
        <f t="shared" ref="G38" si="1">(D38*F38)</f>
        <v>300000</v>
      </c>
    </row>
    <row r="39" spans="1:7" ht="14.25" customHeight="1" x14ac:dyDescent="0.25">
      <c r="A39" s="69"/>
      <c r="B39" s="18" t="s">
        <v>70</v>
      </c>
      <c r="C39" s="5" t="s">
        <v>22</v>
      </c>
      <c r="D39" s="21">
        <v>40</v>
      </c>
      <c r="E39" s="5" t="s">
        <v>101</v>
      </c>
      <c r="F39" s="40">
        <v>25000</v>
      </c>
      <c r="G39" s="33">
        <f t="shared" ref="G39" si="2">(D39*F39)</f>
        <v>1000000</v>
      </c>
    </row>
    <row r="40" spans="1:7" ht="12.75" customHeight="1" x14ac:dyDescent="0.25">
      <c r="A40" s="69"/>
      <c r="B40" s="6" t="s">
        <v>23</v>
      </c>
      <c r="C40" s="7"/>
      <c r="D40" s="7"/>
      <c r="E40" s="7"/>
      <c r="F40" s="41"/>
      <c r="G40" s="42">
        <f>SUM(G36:G39)</f>
        <v>2545000</v>
      </c>
    </row>
    <row r="41" spans="1:7" ht="12" customHeight="1" x14ac:dyDescent="0.25">
      <c r="A41" s="49"/>
      <c r="B41" s="74"/>
      <c r="C41" s="78"/>
      <c r="D41" s="76"/>
      <c r="E41" s="76"/>
      <c r="F41" s="79"/>
      <c r="G41" s="79"/>
    </row>
    <row r="42" spans="1:7" ht="12" customHeight="1" x14ac:dyDescent="0.25">
      <c r="A42" s="56"/>
      <c r="B42" s="80" t="s">
        <v>24</v>
      </c>
      <c r="C42" s="81"/>
      <c r="D42" s="82"/>
      <c r="E42" s="82"/>
      <c r="F42" s="82"/>
      <c r="G42" s="82"/>
    </row>
    <row r="43" spans="1:7" ht="24" customHeight="1" x14ac:dyDescent="0.25">
      <c r="A43" s="83"/>
      <c r="B43" s="84" t="s">
        <v>16</v>
      </c>
      <c r="C43" s="85" t="s">
        <v>17</v>
      </c>
      <c r="D43" s="85" t="s">
        <v>18</v>
      </c>
      <c r="E43" s="84" t="s">
        <v>19</v>
      </c>
      <c r="F43" s="85" t="s">
        <v>20</v>
      </c>
      <c r="G43" s="84" t="s">
        <v>21</v>
      </c>
    </row>
    <row r="44" spans="1:7" ht="12" customHeight="1" x14ac:dyDescent="0.25">
      <c r="A44" s="83"/>
      <c r="B44" s="86"/>
      <c r="C44" s="87" t="s">
        <v>57</v>
      </c>
      <c r="D44" s="87"/>
      <c r="E44" s="87"/>
      <c r="F44" s="87"/>
      <c r="G44" s="87"/>
    </row>
    <row r="45" spans="1:7" ht="12" customHeight="1" x14ac:dyDescent="0.25">
      <c r="A45" s="83"/>
      <c r="B45" s="11" t="s">
        <v>25</v>
      </c>
      <c r="C45" s="12"/>
      <c r="D45" s="12"/>
      <c r="E45" s="12"/>
      <c r="F45" s="12"/>
      <c r="G45" s="12"/>
    </row>
    <row r="46" spans="1:7" ht="12" customHeight="1" x14ac:dyDescent="0.25">
      <c r="A46" s="49"/>
      <c r="B46" s="88"/>
      <c r="C46" s="89"/>
      <c r="D46" s="90"/>
      <c r="E46" s="90"/>
      <c r="F46" s="91"/>
      <c r="G46" s="91"/>
    </row>
    <row r="47" spans="1:7" ht="12" customHeight="1" x14ac:dyDescent="0.25">
      <c r="A47" s="56"/>
      <c r="B47" s="80" t="s">
        <v>26</v>
      </c>
      <c r="C47" s="81"/>
      <c r="D47" s="82"/>
      <c r="E47" s="82"/>
      <c r="F47" s="82"/>
      <c r="G47" s="82"/>
    </row>
    <row r="48" spans="1:7" ht="24" customHeight="1" x14ac:dyDescent="0.25">
      <c r="A48" s="83"/>
      <c r="B48" s="84" t="s">
        <v>16</v>
      </c>
      <c r="C48" s="84" t="s">
        <v>17</v>
      </c>
      <c r="D48" s="84" t="s">
        <v>18</v>
      </c>
      <c r="E48" s="84" t="s">
        <v>19</v>
      </c>
      <c r="F48" s="85" t="s">
        <v>20</v>
      </c>
      <c r="G48" s="84" t="s">
        <v>21</v>
      </c>
    </row>
    <row r="49" spans="1:12" ht="12.75" customHeight="1" x14ac:dyDescent="0.25">
      <c r="A49" s="83"/>
      <c r="B49" s="9" t="s">
        <v>102</v>
      </c>
      <c r="C49" s="10" t="s">
        <v>27</v>
      </c>
      <c r="D49" s="22">
        <v>1</v>
      </c>
      <c r="E49" s="10" t="s">
        <v>100</v>
      </c>
      <c r="F49" s="43">
        <v>90000</v>
      </c>
      <c r="G49" s="43">
        <f t="shared" ref="G49" si="3">(D49*F49)</f>
        <v>90000</v>
      </c>
    </row>
    <row r="50" spans="1:12" ht="12.75" customHeight="1" x14ac:dyDescent="0.25">
      <c r="A50" s="83"/>
      <c r="B50" s="11" t="s">
        <v>28</v>
      </c>
      <c r="C50" s="12"/>
      <c r="D50" s="12"/>
      <c r="E50" s="12"/>
      <c r="F50" s="44"/>
      <c r="G50" s="45">
        <f>SUM(G49:G49)</f>
        <v>90000</v>
      </c>
    </row>
    <row r="51" spans="1:12" ht="12" customHeight="1" x14ac:dyDescent="0.25">
      <c r="A51" s="49"/>
      <c r="B51" s="88"/>
      <c r="C51" s="89"/>
      <c r="D51" s="90"/>
      <c r="E51" s="90"/>
      <c r="F51" s="91"/>
      <c r="G51" s="91"/>
    </row>
    <row r="52" spans="1:12" ht="12" customHeight="1" x14ac:dyDescent="0.25">
      <c r="A52" s="56"/>
      <c r="B52" s="80" t="s">
        <v>29</v>
      </c>
      <c r="C52" s="81"/>
      <c r="D52" s="82"/>
      <c r="E52" s="82"/>
      <c r="F52" s="82"/>
      <c r="G52" s="82"/>
    </row>
    <row r="53" spans="1:12" ht="24" customHeight="1" x14ac:dyDescent="0.25">
      <c r="A53" s="83"/>
      <c r="B53" s="85" t="s">
        <v>30</v>
      </c>
      <c r="C53" s="85" t="s">
        <v>31</v>
      </c>
      <c r="D53" s="85" t="s">
        <v>32</v>
      </c>
      <c r="E53" s="85" t="s">
        <v>19</v>
      </c>
      <c r="F53" s="85" t="s">
        <v>20</v>
      </c>
      <c r="G53" s="85" t="s">
        <v>21</v>
      </c>
      <c r="K53" s="92"/>
    </row>
    <row r="54" spans="1:12" ht="12.75" customHeight="1" x14ac:dyDescent="0.25">
      <c r="A54" s="83"/>
      <c r="B54" s="26" t="s">
        <v>64</v>
      </c>
      <c r="C54" s="14" t="s">
        <v>90</v>
      </c>
      <c r="D54" s="23">
        <v>5250</v>
      </c>
      <c r="E54" s="14" t="s">
        <v>99</v>
      </c>
      <c r="F54" s="46">
        <v>250</v>
      </c>
      <c r="G54" s="46">
        <f>+D54*F54</f>
        <v>1312500</v>
      </c>
    </row>
    <row r="55" spans="1:12" ht="12.75" customHeight="1" x14ac:dyDescent="0.25">
      <c r="A55" s="83"/>
      <c r="B55" s="26" t="s">
        <v>76</v>
      </c>
      <c r="C55" s="14"/>
      <c r="D55" s="23"/>
      <c r="E55" s="14"/>
      <c r="F55" s="46"/>
      <c r="G55" s="46"/>
    </row>
    <row r="56" spans="1:12" ht="12.75" customHeight="1" x14ac:dyDescent="0.25">
      <c r="A56" s="83"/>
      <c r="B56" s="20" t="s">
        <v>87</v>
      </c>
      <c r="C56" s="19" t="s">
        <v>71</v>
      </c>
      <c r="D56" s="19" t="s">
        <v>105</v>
      </c>
      <c r="E56" s="19" t="s">
        <v>72</v>
      </c>
      <c r="F56" s="47" t="s">
        <v>147</v>
      </c>
      <c r="G56" s="46">
        <f>F56*D56</f>
        <v>84825</v>
      </c>
      <c r="L56" s="129" t="s">
        <v>148</v>
      </c>
    </row>
    <row r="57" spans="1:12" ht="12.75" customHeight="1" x14ac:dyDescent="0.25">
      <c r="A57" s="83"/>
      <c r="B57" s="20" t="s">
        <v>73</v>
      </c>
      <c r="C57" s="19" t="s">
        <v>71</v>
      </c>
      <c r="D57" s="19" t="s">
        <v>104</v>
      </c>
      <c r="E57" s="19" t="s">
        <v>72</v>
      </c>
      <c r="F57" s="47" t="s">
        <v>146</v>
      </c>
      <c r="G57" s="46">
        <f>F57*D57</f>
        <v>27205</v>
      </c>
    </row>
    <row r="58" spans="1:12" ht="12.75" customHeight="1" x14ac:dyDescent="0.25">
      <c r="A58" s="83"/>
      <c r="B58" s="20" t="s">
        <v>74</v>
      </c>
      <c r="C58" s="19" t="s">
        <v>75</v>
      </c>
      <c r="D58" s="19" t="s">
        <v>103</v>
      </c>
      <c r="E58" s="19" t="s">
        <v>72</v>
      </c>
      <c r="F58" s="47" t="s">
        <v>145</v>
      </c>
      <c r="G58" s="46">
        <f>F58*D58</f>
        <v>74028</v>
      </c>
    </row>
    <row r="59" spans="1:12" ht="12.75" customHeight="1" x14ac:dyDescent="0.25">
      <c r="A59" s="83"/>
      <c r="B59" s="26" t="s">
        <v>81</v>
      </c>
      <c r="C59" s="93"/>
      <c r="D59" s="94"/>
      <c r="E59" s="93"/>
      <c r="F59" s="47"/>
      <c r="G59" s="46"/>
    </row>
    <row r="60" spans="1:12" ht="12.75" customHeight="1" x14ac:dyDescent="0.25">
      <c r="A60" s="83"/>
      <c r="B60" s="13" t="s">
        <v>88</v>
      </c>
      <c r="C60" s="14" t="s">
        <v>75</v>
      </c>
      <c r="D60" s="23">
        <v>3</v>
      </c>
      <c r="E60" s="19" t="s">
        <v>89</v>
      </c>
      <c r="F60" s="47" t="s">
        <v>136</v>
      </c>
      <c r="G60" s="46">
        <f>(D60*F60)</f>
        <v>39360</v>
      </c>
    </row>
    <row r="61" spans="1:12" ht="12.75" customHeight="1" x14ac:dyDescent="0.25">
      <c r="A61" s="83"/>
      <c r="B61" s="20" t="s">
        <v>77</v>
      </c>
      <c r="C61" s="19" t="s">
        <v>75</v>
      </c>
      <c r="D61" s="19">
        <v>1.2</v>
      </c>
      <c r="E61" s="19" t="s">
        <v>78</v>
      </c>
      <c r="F61" s="47" t="s">
        <v>137</v>
      </c>
      <c r="G61" s="46">
        <f>F61*D61</f>
        <v>54444</v>
      </c>
    </row>
    <row r="62" spans="1:12" ht="12.75" customHeight="1" x14ac:dyDescent="0.25">
      <c r="A62" s="83"/>
      <c r="B62" s="27" t="s">
        <v>82</v>
      </c>
      <c r="C62" s="19"/>
      <c r="D62" s="19"/>
      <c r="E62" s="19"/>
      <c r="F62" s="47"/>
      <c r="G62" s="46"/>
    </row>
    <row r="63" spans="1:12" ht="12.75" customHeight="1" x14ac:dyDescent="0.25">
      <c r="A63" s="83"/>
      <c r="B63" s="20" t="s">
        <v>79</v>
      </c>
      <c r="C63" s="19" t="s">
        <v>75</v>
      </c>
      <c r="D63" s="19" t="s">
        <v>106</v>
      </c>
      <c r="E63" s="19" t="s">
        <v>78</v>
      </c>
      <c r="F63" s="47" t="s">
        <v>138</v>
      </c>
      <c r="G63" s="46">
        <f>F63*D63</f>
        <v>23790</v>
      </c>
    </row>
    <row r="64" spans="1:12" ht="12.75" customHeight="1" x14ac:dyDescent="0.25">
      <c r="A64" s="83"/>
      <c r="B64" s="20" t="s">
        <v>80</v>
      </c>
      <c r="C64" s="19" t="s">
        <v>75</v>
      </c>
      <c r="D64" s="19" t="s">
        <v>106</v>
      </c>
      <c r="E64" s="19" t="s">
        <v>78</v>
      </c>
      <c r="F64" s="47" t="s">
        <v>139</v>
      </c>
      <c r="G64" s="46">
        <f>F64*D64</f>
        <v>103510</v>
      </c>
    </row>
    <row r="65" spans="1:7" ht="12.75" customHeight="1" x14ac:dyDescent="0.25">
      <c r="A65" s="83"/>
      <c r="B65" s="27" t="s">
        <v>63</v>
      </c>
      <c r="C65" s="19"/>
      <c r="D65" s="19"/>
      <c r="E65" s="19"/>
      <c r="F65" s="47"/>
      <c r="G65" s="46"/>
    </row>
    <row r="66" spans="1:7" ht="12.75" customHeight="1" x14ac:dyDescent="0.25">
      <c r="A66" s="83"/>
      <c r="B66" s="20" t="s">
        <v>83</v>
      </c>
      <c r="C66" s="19" t="s">
        <v>71</v>
      </c>
      <c r="D66" s="19" t="s">
        <v>109</v>
      </c>
      <c r="E66" s="19" t="s">
        <v>69</v>
      </c>
      <c r="F66" s="47" t="s">
        <v>140</v>
      </c>
      <c r="G66" s="46">
        <f>F66*D66</f>
        <v>110000</v>
      </c>
    </row>
    <row r="67" spans="1:7" ht="12.75" customHeight="1" x14ac:dyDescent="0.25">
      <c r="A67" s="83"/>
      <c r="B67" s="20" t="s">
        <v>84</v>
      </c>
      <c r="C67" s="19" t="s">
        <v>71</v>
      </c>
      <c r="D67" s="19" t="s">
        <v>107</v>
      </c>
      <c r="E67" s="19" t="s">
        <v>69</v>
      </c>
      <c r="F67" s="47" t="s">
        <v>141</v>
      </c>
      <c r="G67" s="46">
        <f t="shared" ref="G67:G70" si="4">F67*D67</f>
        <v>35200</v>
      </c>
    </row>
    <row r="68" spans="1:7" ht="12.75" customHeight="1" x14ac:dyDescent="0.25">
      <c r="A68" s="83"/>
      <c r="B68" s="20" t="s">
        <v>85</v>
      </c>
      <c r="C68" s="19" t="s">
        <v>71</v>
      </c>
      <c r="D68" s="19" t="s">
        <v>107</v>
      </c>
      <c r="E68" s="19" t="s">
        <v>69</v>
      </c>
      <c r="F68" s="47" t="s">
        <v>142</v>
      </c>
      <c r="G68" s="46">
        <f t="shared" si="4"/>
        <v>25720</v>
      </c>
    </row>
    <row r="69" spans="1:7" ht="12.75" customHeight="1" x14ac:dyDescent="0.25">
      <c r="A69" s="83"/>
      <c r="B69" s="20" t="s">
        <v>86</v>
      </c>
      <c r="C69" s="19" t="s">
        <v>71</v>
      </c>
      <c r="D69" s="19" t="s">
        <v>108</v>
      </c>
      <c r="E69" s="19" t="s">
        <v>69</v>
      </c>
      <c r="F69" s="47" t="s">
        <v>143</v>
      </c>
      <c r="G69" s="46">
        <f t="shared" si="4"/>
        <v>399300</v>
      </c>
    </row>
    <row r="70" spans="1:7" ht="12.75" customHeight="1" x14ac:dyDescent="0.25">
      <c r="A70" s="83"/>
      <c r="B70" s="20" t="s">
        <v>91</v>
      </c>
      <c r="C70" s="19" t="s">
        <v>71</v>
      </c>
      <c r="D70" s="19" t="s">
        <v>110</v>
      </c>
      <c r="E70" s="19" t="s">
        <v>69</v>
      </c>
      <c r="F70" s="47" t="s">
        <v>144</v>
      </c>
      <c r="G70" s="46">
        <f t="shared" si="4"/>
        <v>1928</v>
      </c>
    </row>
    <row r="71" spans="1:7" ht="13.5" customHeight="1" x14ac:dyDescent="0.25">
      <c r="A71" s="83"/>
      <c r="B71" s="11" t="s">
        <v>33</v>
      </c>
      <c r="C71" s="12"/>
      <c r="D71" s="12"/>
      <c r="E71" s="12"/>
      <c r="F71" s="44"/>
      <c r="G71" s="45">
        <f>SUM(G54:G70)</f>
        <v>2291810</v>
      </c>
    </row>
    <row r="72" spans="1:7" ht="12" customHeight="1" x14ac:dyDescent="0.25">
      <c r="A72" s="49"/>
      <c r="B72" s="88"/>
      <c r="C72" s="89"/>
      <c r="D72" s="90"/>
      <c r="E72" s="90"/>
      <c r="F72" s="95"/>
      <c r="G72" s="95"/>
    </row>
    <row r="73" spans="1:7" ht="12" customHeight="1" x14ac:dyDescent="0.25">
      <c r="A73" s="56"/>
      <c r="B73" s="80" t="s">
        <v>34</v>
      </c>
      <c r="C73" s="81"/>
      <c r="D73" s="82"/>
      <c r="E73" s="82"/>
      <c r="F73" s="82"/>
      <c r="G73" s="82"/>
    </row>
    <row r="74" spans="1:7" ht="24" customHeight="1" x14ac:dyDescent="0.25">
      <c r="A74" s="83"/>
      <c r="B74" s="84" t="s">
        <v>35</v>
      </c>
      <c r="C74" s="85" t="s">
        <v>31</v>
      </c>
      <c r="D74" s="85" t="s">
        <v>32</v>
      </c>
      <c r="E74" s="84" t="s">
        <v>19</v>
      </c>
      <c r="F74" s="85" t="s">
        <v>20</v>
      </c>
      <c r="G74" s="84" t="s">
        <v>21</v>
      </c>
    </row>
    <row r="75" spans="1:7" ht="12.75" customHeight="1" x14ac:dyDescent="0.25">
      <c r="A75" s="83"/>
      <c r="B75" s="9" t="s">
        <v>58</v>
      </c>
      <c r="C75" s="14" t="s">
        <v>95</v>
      </c>
      <c r="D75" s="24">
        <v>12</v>
      </c>
      <c r="E75" s="10" t="s">
        <v>62</v>
      </c>
      <c r="F75" s="48">
        <v>20000</v>
      </c>
      <c r="G75" s="46">
        <f>(D75*F75)</f>
        <v>240000</v>
      </c>
    </row>
    <row r="76" spans="1:7" ht="13.5" customHeight="1" x14ac:dyDescent="0.25">
      <c r="A76" s="83"/>
      <c r="B76" s="11" t="s">
        <v>36</v>
      </c>
      <c r="C76" s="12"/>
      <c r="D76" s="12"/>
      <c r="E76" s="12"/>
      <c r="F76" s="44"/>
      <c r="G76" s="45">
        <f>SUM(G75)</f>
        <v>240000</v>
      </c>
    </row>
    <row r="77" spans="1:7" ht="12" customHeight="1" x14ac:dyDescent="0.25">
      <c r="A77" s="49"/>
      <c r="B77" s="96"/>
      <c r="C77" s="96"/>
      <c r="D77" s="97"/>
      <c r="E77" s="97"/>
      <c r="F77" s="98"/>
      <c r="G77" s="98"/>
    </row>
    <row r="78" spans="1:7" ht="12" customHeight="1" x14ac:dyDescent="0.25">
      <c r="A78" s="83"/>
      <c r="B78" s="142" t="s">
        <v>37</v>
      </c>
      <c r="C78" s="143"/>
      <c r="D78" s="143"/>
      <c r="E78" s="143"/>
      <c r="F78" s="144"/>
      <c r="G78" s="130">
        <f>+G32+G40+G50+G71+G76</f>
        <v>7307558</v>
      </c>
    </row>
    <row r="79" spans="1:7" ht="12" customHeight="1" x14ac:dyDescent="0.25">
      <c r="A79" s="83"/>
      <c r="B79" s="150" t="s">
        <v>38</v>
      </c>
      <c r="C79" s="151"/>
      <c r="D79" s="151"/>
      <c r="E79" s="151"/>
      <c r="F79" s="152"/>
      <c r="G79" s="131">
        <f>G78*0.05</f>
        <v>365377.9</v>
      </c>
    </row>
    <row r="80" spans="1:7" ht="12" customHeight="1" x14ac:dyDescent="0.25">
      <c r="A80" s="83"/>
      <c r="B80" s="142" t="s">
        <v>39</v>
      </c>
      <c r="C80" s="143"/>
      <c r="D80" s="143"/>
      <c r="E80" s="143"/>
      <c r="F80" s="144"/>
      <c r="G80" s="130">
        <f>G79+G78</f>
        <v>7672935.9000000004</v>
      </c>
    </row>
    <row r="81" spans="1:7" ht="12" customHeight="1" x14ac:dyDescent="0.25">
      <c r="A81" s="83"/>
      <c r="B81" s="150" t="s">
        <v>40</v>
      </c>
      <c r="C81" s="151"/>
      <c r="D81" s="151"/>
      <c r="E81" s="151"/>
      <c r="F81" s="152"/>
      <c r="G81" s="131">
        <f>G11</f>
        <v>9000000</v>
      </c>
    </row>
    <row r="82" spans="1:7" ht="12" customHeight="1" x14ac:dyDescent="0.25">
      <c r="A82" s="83"/>
      <c r="B82" s="142" t="s">
        <v>41</v>
      </c>
      <c r="C82" s="143"/>
      <c r="D82" s="143"/>
      <c r="E82" s="143"/>
      <c r="F82" s="144"/>
      <c r="G82" s="132">
        <f>G81-G80</f>
        <v>1327064.0999999996</v>
      </c>
    </row>
    <row r="83" spans="1:7" ht="12" customHeight="1" x14ac:dyDescent="0.25">
      <c r="A83" s="83"/>
      <c r="B83" s="99" t="s">
        <v>133</v>
      </c>
      <c r="C83" s="100"/>
      <c r="D83" s="101"/>
      <c r="E83" s="101"/>
      <c r="F83" s="101"/>
      <c r="G83" s="102"/>
    </row>
    <row r="84" spans="1:7" ht="12.75" customHeight="1" x14ac:dyDescent="0.25">
      <c r="A84" s="83"/>
      <c r="B84" s="103"/>
      <c r="C84" s="100"/>
      <c r="D84" s="101"/>
      <c r="E84" s="101"/>
      <c r="F84" s="101"/>
      <c r="G84" s="102"/>
    </row>
    <row r="85" spans="1:7" ht="12" customHeight="1" x14ac:dyDescent="0.25">
      <c r="A85" s="83"/>
      <c r="B85" s="104" t="s">
        <v>134</v>
      </c>
      <c r="C85" s="105"/>
      <c r="D85" s="106"/>
      <c r="E85" s="106"/>
      <c r="F85" s="106"/>
      <c r="G85" s="102"/>
    </row>
    <row r="86" spans="1:7" ht="12" customHeight="1" x14ac:dyDescent="0.25">
      <c r="A86" s="83"/>
      <c r="B86" s="99" t="s">
        <v>42</v>
      </c>
      <c r="C86" s="105"/>
      <c r="D86" s="106"/>
      <c r="E86" s="106"/>
      <c r="F86" s="106"/>
      <c r="G86" s="102"/>
    </row>
    <row r="87" spans="1:7" ht="12" customHeight="1" x14ac:dyDescent="0.25">
      <c r="A87" s="83"/>
      <c r="B87" s="99" t="s">
        <v>43</v>
      </c>
      <c r="C87" s="105"/>
      <c r="D87" s="106"/>
      <c r="E87" s="106"/>
      <c r="F87" s="106"/>
      <c r="G87" s="102"/>
    </row>
    <row r="88" spans="1:7" ht="12" customHeight="1" x14ac:dyDescent="0.25">
      <c r="A88" s="83"/>
      <c r="B88" s="99" t="s">
        <v>44</v>
      </c>
      <c r="C88" s="105"/>
      <c r="D88" s="106"/>
      <c r="E88" s="106"/>
      <c r="F88" s="106"/>
      <c r="G88" s="102"/>
    </row>
    <row r="89" spans="1:7" ht="12" customHeight="1" x14ac:dyDescent="0.25">
      <c r="A89" s="83"/>
      <c r="B89" s="99" t="s">
        <v>45</v>
      </c>
      <c r="C89" s="105"/>
      <c r="D89" s="106"/>
      <c r="E89" s="106"/>
      <c r="F89" s="106"/>
      <c r="G89" s="102"/>
    </row>
    <row r="90" spans="1:7" ht="12" customHeight="1" x14ac:dyDescent="0.25">
      <c r="A90" s="83"/>
      <c r="B90" s="99" t="s">
        <v>46</v>
      </c>
      <c r="C90" s="105"/>
      <c r="D90" s="106"/>
      <c r="E90" s="106"/>
      <c r="F90" s="106"/>
      <c r="G90" s="102"/>
    </row>
    <row r="91" spans="1:7" ht="12.75" customHeight="1" x14ac:dyDescent="0.25">
      <c r="A91" s="83"/>
      <c r="B91" s="99" t="s">
        <v>47</v>
      </c>
      <c r="C91" s="105"/>
      <c r="D91" s="106"/>
      <c r="E91" s="106"/>
      <c r="F91" s="106"/>
      <c r="G91" s="102"/>
    </row>
    <row r="92" spans="1:7" ht="12.75" customHeight="1" x14ac:dyDescent="0.25">
      <c r="A92" s="83"/>
      <c r="B92" s="103" t="s">
        <v>130</v>
      </c>
      <c r="C92" s="105"/>
      <c r="D92" s="106"/>
      <c r="E92" s="106"/>
      <c r="F92" s="106"/>
      <c r="G92" s="102"/>
    </row>
    <row r="93" spans="1:7" ht="12.75" customHeight="1" x14ac:dyDescent="0.25">
      <c r="A93" s="83"/>
      <c r="B93" s="107">
        <v>8</v>
      </c>
      <c r="C93" s="105"/>
      <c r="D93" s="106"/>
      <c r="E93" s="106"/>
      <c r="F93" s="106"/>
      <c r="G93" s="102"/>
    </row>
    <row r="94" spans="1:7" ht="12.75" customHeight="1" x14ac:dyDescent="0.25">
      <c r="A94" s="83"/>
      <c r="B94" s="103"/>
      <c r="C94" s="105"/>
      <c r="D94" s="106"/>
      <c r="E94" s="106"/>
      <c r="F94" s="106"/>
      <c r="G94" s="102"/>
    </row>
    <row r="95" spans="1:7" ht="15" customHeight="1" thickBot="1" x14ac:dyDescent="0.3">
      <c r="A95" s="83"/>
      <c r="B95" s="148" t="s">
        <v>48</v>
      </c>
      <c r="C95" s="149"/>
      <c r="D95" s="108"/>
      <c r="E95" s="109"/>
      <c r="F95" s="109"/>
      <c r="G95" s="102"/>
    </row>
    <row r="96" spans="1:7" ht="12" customHeight="1" x14ac:dyDescent="0.25">
      <c r="A96" s="83"/>
      <c r="B96" s="110" t="s">
        <v>35</v>
      </c>
      <c r="C96" s="111" t="s">
        <v>49</v>
      </c>
      <c r="D96" s="112" t="s">
        <v>50</v>
      </c>
      <c r="E96" s="109"/>
      <c r="F96" s="109"/>
      <c r="G96" s="102"/>
    </row>
    <row r="97" spans="1:7" ht="12" customHeight="1" x14ac:dyDescent="0.25">
      <c r="A97" s="83"/>
      <c r="B97" s="113" t="s">
        <v>129</v>
      </c>
      <c r="C97" s="114">
        <f>+G32</f>
        <v>2140748</v>
      </c>
      <c r="D97" s="115">
        <f>+C97/C104</f>
        <v>0.27899985454068499</v>
      </c>
      <c r="E97" s="109"/>
      <c r="F97" s="109"/>
      <c r="G97" s="102"/>
    </row>
    <row r="98" spans="1:7" ht="12" customHeight="1" x14ac:dyDescent="0.25">
      <c r="A98" s="83"/>
      <c r="B98" s="113" t="s">
        <v>51</v>
      </c>
      <c r="C98" s="114">
        <f>+G40</f>
        <v>2545000</v>
      </c>
      <c r="D98" s="115">
        <f>(C98/C104)</f>
        <v>0.33168529402154917</v>
      </c>
      <c r="E98" s="109"/>
      <c r="F98" s="109"/>
      <c r="G98" s="102"/>
    </row>
    <row r="99" spans="1:7" ht="12" customHeight="1" x14ac:dyDescent="0.25">
      <c r="A99" s="83"/>
      <c r="B99" s="113" t="s">
        <v>52</v>
      </c>
      <c r="C99" s="116">
        <f>G45</f>
        <v>0</v>
      </c>
      <c r="D99" s="115">
        <v>0</v>
      </c>
      <c r="E99" s="109"/>
      <c r="F99" s="109"/>
      <c r="G99" s="102"/>
    </row>
    <row r="100" spans="1:7" ht="12" customHeight="1" x14ac:dyDescent="0.25">
      <c r="A100" s="83"/>
      <c r="B100" s="113" t="s">
        <v>53</v>
      </c>
      <c r="C100" s="114">
        <f>+G49</f>
        <v>90000</v>
      </c>
      <c r="D100" s="115">
        <f>(C100/C104)</f>
        <v>1.1729538884848496E-2</v>
      </c>
      <c r="E100" s="109"/>
      <c r="F100" s="109"/>
      <c r="G100" s="102"/>
    </row>
    <row r="101" spans="1:7" ht="12" customHeight="1" x14ac:dyDescent="0.25">
      <c r="A101" s="83"/>
      <c r="B101" s="113" t="s">
        <v>30</v>
      </c>
      <c r="C101" s="114">
        <f>+G71</f>
        <v>2291810</v>
      </c>
      <c r="D101" s="115">
        <f>(C101/C104)</f>
        <v>0.29868749457427368</v>
      </c>
      <c r="E101" s="109"/>
      <c r="F101" s="109"/>
      <c r="G101" s="102"/>
    </row>
    <row r="102" spans="1:7" ht="12" customHeight="1" x14ac:dyDescent="0.25">
      <c r="A102" s="83"/>
      <c r="B102" s="113" t="s">
        <v>54</v>
      </c>
      <c r="C102" s="117">
        <f>+G76</f>
        <v>240000</v>
      </c>
      <c r="D102" s="115">
        <f>(C102/C104)</f>
        <v>3.1278770359595989E-2</v>
      </c>
      <c r="E102" s="118"/>
      <c r="F102" s="118"/>
      <c r="G102" s="102"/>
    </row>
    <row r="103" spans="1:7" ht="12" customHeight="1" x14ac:dyDescent="0.25">
      <c r="A103" s="83"/>
      <c r="B103" s="113" t="s">
        <v>55</v>
      </c>
      <c r="C103" s="117">
        <f>G79</f>
        <v>365377.9</v>
      </c>
      <c r="D103" s="115">
        <f>(C103/C104)</f>
        <v>4.7619047619047616E-2</v>
      </c>
      <c r="E103" s="118"/>
      <c r="F103" s="118"/>
      <c r="G103" s="102"/>
    </row>
    <row r="104" spans="1:7" ht="12.75" customHeight="1" thickBot="1" x14ac:dyDescent="0.3">
      <c r="A104" s="83"/>
      <c r="B104" s="119" t="s">
        <v>56</v>
      </c>
      <c r="C104" s="120">
        <f>SUM(C97:C103)</f>
        <v>7672935.9000000004</v>
      </c>
      <c r="D104" s="121">
        <f>SUM(D97:D103)</f>
        <v>1</v>
      </c>
      <c r="E104" s="118"/>
      <c r="F104" s="118"/>
      <c r="G104" s="102"/>
    </row>
    <row r="105" spans="1:7" ht="12" customHeight="1" x14ac:dyDescent="0.25">
      <c r="A105" s="83"/>
      <c r="B105" s="103"/>
      <c r="C105" s="100"/>
      <c r="D105" s="101"/>
      <c r="E105" s="101"/>
      <c r="F105" s="101"/>
      <c r="G105" s="102"/>
    </row>
    <row r="106" spans="1:7" ht="11.25" customHeight="1" thickBot="1" x14ac:dyDescent="0.3"/>
    <row r="107" spans="1:7" ht="11.25" customHeight="1" thickBot="1" x14ac:dyDescent="0.3">
      <c r="B107" s="145" t="s">
        <v>92</v>
      </c>
      <c r="C107" s="146"/>
      <c r="D107" s="146"/>
      <c r="E107" s="147"/>
    </row>
    <row r="108" spans="1:7" ht="11.25" customHeight="1" x14ac:dyDescent="0.25">
      <c r="B108" s="126" t="s">
        <v>93</v>
      </c>
      <c r="C108" s="127">
        <v>30000</v>
      </c>
      <c r="D108" s="127">
        <v>36000</v>
      </c>
      <c r="E108" s="128">
        <v>40000</v>
      </c>
    </row>
    <row r="109" spans="1:7" ht="11.25" customHeight="1" thickBot="1" x14ac:dyDescent="0.3">
      <c r="B109" s="123" t="s">
        <v>94</v>
      </c>
      <c r="C109" s="124">
        <f>(G80/C108)</f>
        <v>255.76453000000001</v>
      </c>
      <c r="D109" s="124">
        <f>(G80/D108)</f>
        <v>213.13710833333334</v>
      </c>
      <c r="E109" s="125">
        <f>(G80/E108)</f>
        <v>191.8233975</v>
      </c>
    </row>
  </sheetData>
  <mergeCells count="14">
    <mergeCell ref="B107:E107"/>
    <mergeCell ref="B95:C95"/>
    <mergeCell ref="E12:F12"/>
    <mergeCell ref="E10:F10"/>
    <mergeCell ref="E9:F9"/>
    <mergeCell ref="B79:F79"/>
    <mergeCell ref="B80:F80"/>
    <mergeCell ref="B81:F81"/>
    <mergeCell ref="B82:F82"/>
    <mergeCell ref="E8:F8"/>
    <mergeCell ref="E13:F13"/>
    <mergeCell ref="E14:F14"/>
    <mergeCell ref="B16:G16"/>
    <mergeCell ref="B78:F78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ignoredErrors>
    <ignoredError sqref="D56:D58 D63:D64 D66:D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Clavel</vt:lpstr>
      <vt:lpstr>Clavel!Área_de_impresión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2022-06-20T20:14:01Z</cp:lastPrinted>
  <dcterms:created xsi:type="dcterms:W3CDTF">2020-11-27T12:49:26Z</dcterms:created>
  <dcterms:modified xsi:type="dcterms:W3CDTF">2022-06-22T15:02:50Z</dcterms:modified>
</cp:coreProperties>
</file>