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1" documentId="11_0B711AD4AEEB10087271A467574B968433496433" xr6:coauthVersionLast="47" xr6:coauthVersionMax="47" xr10:uidLastSave="{F3AC424E-82DF-4924-8715-2EA0051A2D56}"/>
  <bookViews>
    <workbookView xWindow="-120" yWindow="-120" windowWidth="20730" windowHeight="11040" activeTab="1" xr2:uid="{00000000-000D-0000-FFFF-FFFF00000000}"/>
  </bookViews>
  <sheets>
    <sheet name="Crisantemo Spray" sheetId="12" r:id="rId1"/>
    <sheet name="Al junio 22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13" l="1"/>
  <c r="G54" i="13"/>
  <c r="G53" i="13"/>
  <c r="G52" i="13"/>
  <c r="G50" i="13"/>
  <c r="G48" i="13"/>
  <c r="G42" i="13"/>
  <c r="G41" i="13"/>
  <c r="G40" i="13"/>
  <c r="G35" i="13"/>
  <c r="G34" i="13"/>
  <c r="G33" i="13"/>
  <c r="G28" i="13"/>
  <c r="G27" i="13"/>
  <c r="G26" i="13"/>
  <c r="G25" i="13"/>
  <c r="G24" i="13"/>
  <c r="G23" i="13"/>
  <c r="G22" i="13"/>
  <c r="G21" i="13"/>
  <c r="G12" i="13"/>
  <c r="G65" i="13" s="1"/>
  <c r="G43" i="13" l="1"/>
  <c r="C81" i="13" s="1"/>
  <c r="G36" i="13"/>
  <c r="C80" i="13" s="1"/>
  <c r="G29" i="13"/>
  <c r="C79" i="13" s="1"/>
  <c r="G55" i="13"/>
  <c r="C82" i="13"/>
  <c r="G62" i="13" l="1"/>
  <c r="G63" i="13" s="1"/>
  <c r="G64" i="13" s="1"/>
  <c r="C83" i="12"/>
  <c r="C84" i="13" l="1"/>
  <c r="C85" i="13" s="1"/>
  <c r="D84" i="13" s="1"/>
  <c r="C90" i="13"/>
  <c r="E90" i="13"/>
  <c r="D90" i="13"/>
  <c r="G66" i="13"/>
  <c r="D79" i="13" l="1"/>
  <c r="D81" i="13"/>
  <c r="D83" i="13"/>
  <c r="D82" i="13"/>
  <c r="G54" i="12"/>
  <c r="G53" i="12"/>
  <c r="G52" i="12"/>
  <c r="G50" i="12"/>
  <c r="G48" i="12"/>
  <c r="G42" i="12"/>
  <c r="G41" i="12"/>
  <c r="G40" i="12"/>
  <c r="G35" i="12"/>
  <c r="G34" i="12"/>
  <c r="G33" i="12"/>
  <c r="G36" i="12" s="1"/>
  <c r="C80" i="12" s="1"/>
  <c r="G28" i="12"/>
  <c r="G27" i="12"/>
  <c r="G26" i="12"/>
  <c r="G25" i="12"/>
  <c r="G24" i="12"/>
  <c r="G23" i="12"/>
  <c r="G22" i="12"/>
  <c r="G21" i="12"/>
  <c r="G12" i="12"/>
  <c r="G65" i="12" s="1"/>
  <c r="G29" i="12" l="1"/>
  <c r="C79" i="12" s="1"/>
  <c r="G55" i="12"/>
  <c r="C82" i="12" s="1"/>
  <c r="D85" i="13"/>
  <c r="G43" i="12"/>
  <c r="G62" i="12" s="1"/>
  <c r="G63" i="12" s="1"/>
  <c r="C81" i="12" l="1"/>
  <c r="G64" i="12"/>
  <c r="C84" i="12"/>
  <c r="G66" i="12" l="1"/>
  <c r="E90" i="12"/>
  <c r="D90" i="12"/>
  <c r="C90" i="12"/>
  <c r="C85" i="12"/>
  <c r="D84" i="12" s="1"/>
  <c r="D82" i="12" l="1"/>
  <c r="D83" i="12"/>
  <c r="D79" i="12"/>
  <c r="D81" i="12"/>
  <c r="D85" i="12" l="1"/>
</calcChain>
</file>

<file path=xl/sharedStrings.xml><?xml version="1.0" encoding="utf-8"?>
<sst xmlns="http://schemas.openxmlformats.org/spreadsheetml/2006/main" count="318" uniqueCount="113">
  <si>
    <t>RUBRO O CULTIVO</t>
  </si>
  <si>
    <t>CRISANTEMO SPRAY AIRE LIBRE</t>
  </si>
  <si>
    <t>VARIEDAD</t>
  </si>
  <si>
    <t>SPIDER BLANCO, SPIDER AMARILLO, COLA DE TIGRE, ABEJITA, BURRITO, POLARIS</t>
  </si>
  <si>
    <t>FECHA ESTIMADA  PRECIO VENTA</t>
  </si>
  <si>
    <t>NIVEL TECNOLÓGICO</t>
  </si>
  <si>
    <t>MEDIO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</si>
  <si>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</si>
  <si>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</si>
  <si>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</si>
  <si>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</si>
  <si>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</si>
  <si>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</si>
  <si>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</si>
  <si>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</si>
  <si>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</si>
  <si>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</si>
  <si>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</si>
  <si>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</si>
  <si>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VIENTO,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</si>
  <si>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</si>
  <si>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</si>
  <si>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</si>
  <si>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</si>
  <si>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</si>
  <si>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</si>
  <si>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</si>
  <si>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</si>
  <si>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</si>
  <si>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</si>
  <si>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</si>
  <si>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</si>
  <si>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</si>
  <si>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</si>
  <si>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</si>
  <si>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</si>
  <si>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</si>
  <si>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</si>
  <si>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</si>
  <si>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PESTICIDAS</t>
  </si>
  <si>
    <t>ENTUTORADO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</si>
  <si>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</si>
  <si>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</si>
  <si>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</si>
  <si>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</si>
  <si>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</si>
  <si>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</si>
  <si>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</si>
  <si>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</si>
  <si>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</si>
  <si>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</si>
  <si>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</si>
  <si>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</si>
  <si>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Se considera una amortización, en el precio, de 4 años para el material vegetativo, estacas y alambre</t>
  </si>
  <si>
    <t>2. Precios de insumos y productos se expresan con IVA.</t>
  </si>
  <si>
    <t>3.  Precio de Insumos corresponde a  precios  colocados en el predio</t>
  </si>
  <si>
    <t xml:space="preserve">4. Precio esperado por ventas corresponde a precio colocado en el domicilio del comprador, inc. Ingreso a Feria </t>
  </si>
  <si>
    <t>5. Los insumos aplicados (tipo y dosis) están referidos al  Área en particular</t>
  </si>
  <si>
    <t>6. El costo de la maquinaria incluye costo del operador, combustible y  arriendo de la maquinaria propiamente tal</t>
  </si>
  <si>
    <t>7. El  costo de la mano de obra incluye impuestos e  imposiciones</t>
  </si>
  <si>
    <t>RENDIMIENTO (DOCENA DE PAQUETES /HA)</t>
  </si>
  <si>
    <t>PRECIO ESPERADO ($/DOCENA DE PAQUETES)</t>
  </si>
  <si>
    <t xml:space="preserve">MAYO A JULIO </t>
  </si>
  <si>
    <t xml:space="preserve">MAYO </t>
  </si>
  <si>
    <t>APLIC. PESTICIDAS</t>
  </si>
  <si>
    <t>APLIC. FERTILIZANTES</t>
  </si>
  <si>
    <t>PLANTACIÓN</t>
  </si>
  <si>
    <t>PRIMERA LIMPIEZA</t>
  </si>
  <si>
    <t>SEGUNDA LIMPIEZA</t>
  </si>
  <si>
    <t>TERCERA LIMPIEZA</t>
  </si>
  <si>
    <t>RIEGOS</t>
  </si>
  <si>
    <t>COSECHA, LIMPIEZA, SELECCIÓN, EMBALAJE</t>
  </si>
  <si>
    <t>NOVIEMBRE A MARZO</t>
  </si>
  <si>
    <t>ENERO</t>
  </si>
  <si>
    <t>NOVIEMBRE</t>
  </si>
  <si>
    <t>DICIEMBRE</t>
  </si>
  <si>
    <t>NOVIEMBRE A JULIO</t>
  </si>
  <si>
    <t xml:space="preserve">ABRIL A JULIO </t>
  </si>
  <si>
    <t>PRIMERA APORCA</t>
  </si>
  <si>
    <t>SEGUNDA APORCA</t>
  </si>
  <si>
    <t>TERCERA APORCA</t>
  </si>
  <si>
    <t>SEPTIEMBRE</t>
  </si>
  <si>
    <t>OCTUBRE</t>
  </si>
  <si>
    <t>ARADURA</t>
  </si>
  <si>
    <t>RASTRAJE</t>
  </si>
  <si>
    <t>MELGADURA</t>
  </si>
  <si>
    <t>AGOSTO</t>
  </si>
  <si>
    <t>MEZCLA APORCA</t>
  </si>
  <si>
    <t>ESTACAS CABECERA 2"</t>
  </si>
  <si>
    <t>ESTACAS CENTRALES 1"</t>
  </si>
  <si>
    <t>ALAMBRE N° 18</t>
  </si>
  <si>
    <t>SACOS</t>
  </si>
  <si>
    <t>GLOBAL</t>
  </si>
  <si>
    <t>U</t>
  </si>
  <si>
    <t>ROLLO</t>
  </si>
  <si>
    <t>DICIEMBRE A MAYO</t>
  </si>
  <si>
    <t>FEBRERO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</si>
  <si>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</si>
  <si>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</si>
  <si>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</si>
  <si>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</si>
  <si>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</si>
  <si>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</si>
  <si>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</si>
  <si>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</si>
  <si>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</si>
  <si>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</si>
  <si>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</si>
  <si>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($/docenas)</t>
  </si>
  <si>
    <t>Costo unitario ($/ docenas) (*)</t>
  </si>
  <si>
    <t>Rendimiento  (docenas de paquetes/hà)</t>
  </si>
  <si>
    <t>JM</t>
  </si>
  <si>
    <t>COSTOS DIRECTOS DE PRODUCCIÓN POR DOCENAS DE PAQUETES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</si>
</sst>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</font>
    <font>
      <sz val="8"/>
      <color rgb="FFFFFFFF"/>
      <name val="Calibri"/>
      <family val="2"/>
    </font>
    <font>
      <sz val="9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14" fontId="4" fillId="0" borderId="6" xfId="0" applyNumberFormat="1" applyFont="1" applyBorder="1" applyAlignment="1">
      <alignment horizontal="right" vertical="center"/>
    </xf>
    <xf numFmtId="49" fontId="11" fillId="3" borderId="8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9" fontId="11" fillId="5" borderId="10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right" vertical="center"/>
    </xf>
    <xf numFmtId="49" fontId="11" fillId="3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49" fontId="11" fillId="5" borderId="2" xfId="0" applyNumberFormat="1" applyFont="1" applyFill="1" applyBorder="1" applyAlignment="1">
      <alignment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vertical="center"/>
    </xf>
    <xf numFmtId="0" fontId="13" fillId="6" borderId="14" xfId="0" applyFont="1" applyFill="1" applyBorder="1" applyAlignment="1">
      <alignment horizontal="right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49" fontId="11" fillId="3" borderId="15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/>
    <xf numFmtId="0" fontId="17" fillId="6" borderId="1" xfId="0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49" fontId="16" fillId="3" borderId="16" xfId="0" applyNumberFormat="1" applyFont="1" applyFill="1" applyBorder="1" applyAlignment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right" vertical="center"/>
    </xf>
    <xf numFmtId="0" fontId="16" fillId="3" borderId="16" xfId="0" applyFont="1" applyFill="1" applyBorder="1" applyAlignment="1">
      <alignment vertical="center"/>
    </xf>
    <xf numFmtId="3" fontId="16" fillId="3" borderId="16" xfId="0" applyNumberFormat="1" applyFont="1" applyFill="1" applyBorder="1" applyAlignment="1">
      <alignment horizontal="center" vertical="center"/>
    </xf>
    <xf numFmtId="49" fontId="11" fillId="5" borderId="17" xfId="0" applyNumberFormat="1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166" fontId="11" fillId="5" borderId="19" xfId="0" applyNumberFormat="1" applyFont="1" applyFill="1" applyBorder="1" applyAlignment="1">
      <alignment vertical="center"/>
    </xf>
    <xf numFmtId="49" fontId="11" fillId="3" borderId="20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66" fontId="11" fillId="3" borderId="21" xfId="0" applyNumberFormat="1" applyFont="1" applyFill="1" applyBorder="1" applyAlignment="1">
      <alignment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166" fontId="11" fillId="5" borderId="21" xfId="0" applyNumberFormat="1" applyFont="1" applyFill="1" applyBorder="1" applyAlignment="1">
      <alignment vertical="center"/>
    </xf>
    <xf numFmtId="49" fontId="11" fillId="5" borderId="22" xfId="0" applyNumberFormat="1" applyFont="1" applyFill="1" applyBorder="1" applyAlignment="1">
      <alignment vertical="center"/>
    </xf>
    <xf numFmtId="0" fontId="19" fillId="5" borderId="23" xfId="0" applyFont="1" applyFill="1" applyBorder="1" applyAlignment="1">
      <alignment vertical="center"/>
    </xf>
    <xf numFmtId="0" fontId="22" fillId="7" borderId="26" xfId="0" applyFont="1" applyFill="1" applyBorder="1" applyAlignment="1"/>
    <xf numFmtId="0" fontId="22" fillId="8" borderId="0" xfId="0" applyFont="1" applyFill="1" applyBorder="1" applyAlignment="1"/>
    <xf numFmtId="49" fontId="21" fillId="9" borderId="27" xfId="0" applyNumberFormat="1" applyFont="1" applyFill="1" applyBorder="1" applyAlignment="1">
      <alignment vertical="center"/>
    </xf>
    <xf numFmtId="49" fontId="21" fillId="9" borderId="28" xfId="0" applyNumberFormat="1" applyFont="1" applyFill="1" applyBorder="1" applyAlignment="1">
      <alignment horizontal="center" vertical="center"/>
    </xf>
    <xf numFmtId="49" fontId="22" fillId="9" borderId="29" xfId="0" applyNumberFormat="1" applyFont="1" applyFill="1" applyBorder="1" applyAlignment="1">
      <alignment horizontal="center"/>
    </xf>
    <xf numFmtId="49" fontId="21" fillId="6" borderId="30" xfId="0" applyNumberFormat="1" applyFont="1" applyFill="1" applyBorder="1" applyAlignment="1">
      <alignment vertical="center"/>
    </xf>
    <xf numFmtId="3" fontId="21" fillId="6" borderId="9" xfId="0" applyNumberFormat="1" applyFont="1" applyFill="1" applyBorder="1" applyAlignment="1">
      <alignment vertical="center"/>
    </xf>
    <xf numFmtId="9" fontId="22" fillId="6" borderId="31" xfId="0" applyNumberFormat="1" applyFont="1" applyFill="1" applyBorder="1" applyAlignment="1"/>
    <xf numFmtId="167" fontId="21" fillId="6" borderId="9" xfId="0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49" fontId="21" fillId="9" borderId="32" xfId="0" applyNumberFormat="1" applyFont="1" applyFill="1" applyBorder="1" applyAlignment="1">
      <alignment vertical="center"/>
    </xf>
    <xf numFmtId="167" fontId="21" fillId="9" borderId="33" xfId="0" applyNumberFormat="1" applyFont="1" applyFill="1" applyBorder="1" applyAlignment="1">
      <alignment vertical="center"/>
    </xf>
    <xf numFmtId="9" fontId="21" fillId="9" borderId="34" xfId="0" applyNumberFormat="1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49" fontId="21" fillId="9" borderId="38" xfId="0" applyNumberFormat="1" applyFont="1" applyFill="1" applyBorder="1" applyAlignment="1">
      <alignment vertical="center"/>
    </xf>
    <xf numFmtId="3" fontId="21" fillId="9" borderId="39" xfId="0" applyNumberFormat="1" applyFont="1" applyFill="1" applyBorder="1" applyAlignment="1">
      <alignment vertical="center"/>
    </xf>
    <xf numFmtId="167" fontId="21" fillId="9" borderId="34" xfId="0" applyNumberFormat="1" applyFont="1" applyFill="1" applyBorder="1" applyAlignment="1">
      <alignment vertical="center"/>
    </xf>
    <xf numFmtId="49" fontId="22" fillId="6" borderId="0" xfId="0" applyNumberFormat="1" applyFont="1" applyFill="1" applyBorder="1" applyAlignment="1">
      <alignment vertical="center"/>
    </xf>
    <xf numFmtId="0" fontId="22" fillId="6" borderId="0" xfId="0" applyFont="1" applyFill="1" applyBorder="1" applyAlignment="1"/>
    <xf numFmtId="41" fontId="25" fillId="3" borderId="9" xfId="7" applyFont="1" applyFill="1" applyBorder="1" applyAlignment="1">
      <alignment horizontal="center" vertical="center"/>
    </xf>
    <xf numFmtId="49" fontId="20" fillId="7" borderId="24" xfId="0" applyNumberFormat="1" applyFont="1" applyFill="1" applyBorder="1" applyAlignment="1">
      <alignment vertical="center"/>
    </xf>
    <xf numFmtId="0" fontId="21" fillId="7" borderId="25" xfId="0" applyFont="1" applyFill="1" applyBorder="1" applyAlignment="1">
      <alignment vertical="center"/>
    </xf>
    <xf numFmtId="49" fontId="20" fillId="7" borderId="35" xfId="0" applyNumberFormat="1" applyFont="1" applyFill="1" applyBorder="1" applyAlignment="1">
      <alignment horizontal="center" vertical="center"/>
    </xf>
    <xf numFmtId="49" fontId="20" fillId="7" borderId="36" xfId="0" applyNumberFormat="1" applyFont="1" applyFill="1" applyBorder="1" applyAlignment="1">
      <alignment horizontal="center" vertical="center"/>
    </xf>
    <xf numFmtId="49" fontId="20" fillId="7" borderId="37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49" fontId="12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</cellXfs>
  <cellStyles count="8">
    <cellStyle name="Millares [0]" xfId="7" builtinId="6"/>
    <cellStyle name="Millares 2" xfId="3" xr:uid="{00000000-0005-0000-0000-000001000000}"/>
    <cellStyle name="Moneda 2" xfId="5" xr:uid="{00000000-0005-0000-0000-000002000000}"/>
    <cellStyle name="Normal" xfId="0" builtinId="0"/>
    <cellStyle name="Normal 2" xfId="4" xr:uid="{00000000-0005-0000-0000-000004000000}"/>
    <cellStyle name="Normal 4" xfId="6" xr:uid="{00000000-0005-0000-0000-000005000000}"/>
    <cellStyle name="Normal 4 2" xfId="2" xr:uid="{00000000-0005-0000-0000-000006000000}"/>
    <cellStyle name="Porcentaje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34290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1367790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I91"/>
  <sheetViews>
    <sheetView showGridLines="0" topLeftCell="A10" zoomScaleNormal="100" workbookViewId="0">
      <selection activeCell="A10" sqref="A1:XFD1048576"/>
    </sheetView>
  </sheetViews>
  <sheetFormatPr baseColWidth="10" defaultColWidth="11.42578125" defaultRowHeight="15" customHeight="1"/>
  <cols>
    <col min="1" max="1" width="3.140625" style="1" customWidth="1"/>
    <col min="2" max="2" width="24.28515625" style="1" customWidth="1"/>
    <col min="3" max="3" width="19.140625" style="1" customWidth="1"/>
    <col min="4" max="4" width="13.85546875" style="1" customWidth="1"/>
    <col min="5" max="5" width="13.28515625" style="1" customWidth="1"/>
    <col min="6" max="6" width="12.7109375" style="1" customWidth="1"/>
    <col min="7" max="7" width="20.42578125" style="1" customWidth="1"/>
    <col min="8" max="16384" width="11.42578125" style="1"/>
  </cols>
  <sheetData>
    <row r="9" spans="2:7" ht="22.9" customHeight="1">
      <c r="B9" s="31" t="s">
        <v>0</v>
      </c>
      <c r="C9" s="13" t="s">
        <v>1</v>
      </c>
      <c r="D9" s="11"/>
      <c r="E9" s="106" t="s">
        <v>60</v>
      </c>
      <c r="F9" s="107"/>
      <c r="G9" s="14">
        <v>2800</v>
      </c>
    </row>
    <row r="10" spans="2:7" ht="33" customHeight="1">
      <c r="B10" s="32" t="s">
        <v>2</v>
      </c>
      <c r="C10" s="28" t="s">
        <v>3</v>
      </c>
      <c r="D10" s="12"/>
      <c r="E10" s="108" t="s">
        <v>4</v>
      </c>
      <c r="F10" s="109"/>
      <c r="G10" s="15" t="s">
        <v>63</v>
      </c>
    </row>
    <row r="11" spans="2:7" ht="27" customHeight="1">
      <c r="B11" s="32" t="s">
        <v>5</v>
      </c>
      <c r="C11" s="29" t="s">
        <v>6</v>
      </c>
      <c r="D11" s="11"/>
      <c r="E11" s="110" t="s">
        <v>61</v>
      </c>
      <c r="F11" s="111"/>
      <c r="G11" s="16">
        <v>10000</v>
      </c>
    </row>
    <row r="12" spans="2:7" ht="15" customHeight="1">
      <c r="B12" s="32" t="s">
        <v>7</v>
      </c>
      <c r="C12" s="29" t="s">
        <v>8</v>
      </c>
      <c r="D12" s="11"/>
      <c r="E12" s="110" t="s">
        <v>9</v>
      </c>
      <c r="F12" s="111"/>
      <c r="G12" s="16">
        <f>G9*G11</f>
        <v>28000000</v>
      </c>
    </row>
    <row r="13" spans="2:7" ht="15" customHeight="1">
      <c r="B13" s="32" t="s">
        <v>10</v>
      </c>
      <c r="C13" s="28" t="s">
        <v>11</v>
      </c>
      <c r="D13" s="12"/>
      <c r="E13" s="110" t="s">
        <v>12</v>
      </c>
      <c r="F13" s="111"/>
      <c r="G13" s="17" t="s">
        <v>13</v>
      </c>
    </row>
    <row r="14" spans="2:7" ht="15" customHeight="1">
      <c r="B14" s="32" t="s">
        <v>14</v>
      </c>
      <c r="C14" s="28" t="s">
        <v>15</v>
      </c>
      <c r="D14" s="12"/>
      <c r="E14" s="110" t="s">
        <v>16</v>
      </c>
      <c r="F14" s="111"/>
      <c r="G14" s="17" t="s">
        <v>62</v>
      </c>
    </row>
    <row r="15" spans="2:7" ht="12">
      <c r="B15" s="32" t="s">
        <v>17</v>
      </c>
      <c r="C15" s="30">
        <v>44614</v>
      </c>
      <c r="D15" s="11"/>
      <c r="E15" s="112" t="s">
        <v>18</v>
      </c>
      <c r="F15" s="113"/>
      <c r="G15" s="17" t="s">
        <v>19</v>
      </c>
    </row>
    <row r="16" spans="2:7" ht="15" customHeight="1">
      <c r="B16" s="2"/>
      <c r="G16" s="3"/>
    </row>
    <row r="17" spans="2:7" ht="15" customHeight="1">
      <c r="B17" s="114" t="s">
        <v>20</v>
      </c>
      <c r="C17" s="115"/>
      <c r="D17" s="115"/>
      <c r="E17" s="115"/>
      <c r="F17" s="115"/>
      <c r="G17" s="115"/>
    </row>
    <row r="18" spans="2:7" ht="15" customHeight="1">
      <c r="C18" s="4"/>
      <c r="D18" s="4"/>
      <c r="E18" s="5"/>
      <c r="F18" s="6"/>
      <c r="G18" s="10"/>
    </row>
    <row r="19" spans="2:7" ht="15" customHeight="1">
      <c r="B19" s="33" t="s">
        <v>21</v>
      </c>
      <c r="C19" s="34"/>
      <c r="D19" s="35"/>
      <c r="E19" s="35"/>
      <c r="F19" s="35"/>
      <c r="G19" s="36"/>
    </row>
    <row r="20" spans="2:7" ht="27" customHeight="1"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2:7" ht="15" customHeight="1">
      <c r="B21" s="18" t="s">
        <v>64</v>
      </c>
      <c r="C21" s="19" t="s">
        <v>28</v>
      </c>
      <c r="D21" s="20">
        <v>10</v>
      </c>
      <c r="E21" s="21" t="s">
        <v>72</v>
      </c>
      <c r="F21" s="22">
        <v>25000</v>
      </c>
      <c r="G21" s="22">
        <f>+D21*F21</f>
        <v>250000</v>
      </c>
    </row>
    <row r="22" spans="2:7" ht="15" customHeight="1">
      <c r="B22" s="18" t="s">
        <v>65</v>
      </c>
      <c r="C22" s="21" t="s">
        <v>28</v>
      </c>
      <c r="D22" s="23">
        <v>10</v>
      </c>
      <c r="E22" s="21" t="s">
        <v>73</v>
      </c>
      <c r="F22" s="22">
        <v>25000</v>
      </c>
      <c r="G22" s="22">
        <f>+D22*F22</f>
        <v>250000</v>
      </c>
    </row>
    <row r="23" spans="2:7" ht="15" customHeight="1">
      <c r="B23" s="18" t="s">
        <v>66</v>
      </c>
      <c r="C23" s="21" t="s">
        <v>28</v>
      </c>
      <c r="D23" s="23">
        <v>24</v>
      </c>
      <c r="E23" s="21" t="s">
        <v>74</v>
      </c>
      <c r="F23" s="22">
        <v>25000</v>
      </c>
      <c r="G23" s="22">
        <f>D23*F23</f>
        <v>600000</v>
      </c>
    </row>
    <row r="24" spans="2:7" ht="15" customHeight="1">
      <c r="B24" s="18" t="s">
        <v>67</v>
      </c>
      <c r="C24" s="21" t="s">
        <v>28</v>
      </c>
      <c r="D24" s="23">
        <v>15</v>
      </c>
      <c r="E24" s="21" t="s">
        <v>74</v>
      </c>
      <c r="F24" s="22">
        <v>25000</v>
      </c>
      <c r="G24" s="22">
        <f>+D24*F24</f>
        <v>375000</v>
      </c>
    </row>
    <row r="25" spans="2:7" ht="15" customHeight="1">
      <c r="B25" s="18" t="s">
        <v>68</v>
      </c>
      <c r="C25" s="21" t="s">
        <v>28</v>
      </c>
      <c r="D25" s="23">
        <v>15</v>
      </c>
      <c r="E25" s="21" t="s">
        <v>75</v>
      </c>
      <c r="F25" s="22">
        <v>25000</v>
      </c>
      <c r="G25" s="22">
        <f>+D25*F25</f>
        <v>375000</v>
      </c>
    </row>
    <row r="26" spans="2:7" ht="15" customHeight="1">
      <c r="B26" s="18" t="s">
        <v>69</v>
      </c>
      <c r="C26" s="21" t="s">
        <v>28</v>
      </c>
      <c r="D26" s="23">
        <v>9</v>
      </c>
      <c r="E26" s="21" t="s">
        <v>73</v>
      </c>
      <c r="F26" s="22">
        <v>25000</v>
      </c>
      <c r="G26" s="22">
        <f>+D26*F26</f>
        <v>225000</v>
      </c>
    </row>
    <row r="27" spans="2:7" ht="15" customHeight="1">
      <c r="B27" s="18" t="s">
        <v>70</v>
      </c>
      <c r="C27" s="21" t="s">
        <v>28</v>
      </c>
      <c r="D27" s="23">
        <v>15</v>
      </c>
      <c r="E27" s="21" t="s">
        <v>76</v>
      </c>
      <c r="F27" s="22">
        <v>25000</v>
      </c>
      <c r="G27" s="22">
        <f>+D27*F27</f>
        <v>375000</v>
      </c>
    </row>
    <row r="28" spans="2:7" ht="15" customHeight="1">
      <c r="B28" s="18" t="s">
        <v>71</v>
      </c>
      <c r="C28" s="21" t="s">
        <v>28</v>
      </c>
      <c r="D28" s="23">
        <v>72</v>
      </c>
      <c r="E28" s="21" t="s">
        <v>77</v>
      </c>
      <c r="F28" s="22">
        <v>25000</v>
      </c>
      <c r="G28" s="22">
        <f>+D28*F28</f>
        <v>1800000</v>
      </c>
    </row>
    <row r="29" spans="2:7" ht="15" customHeight="1">
      <c r="B29" s="47" t="s">
        <v>29</v>
      </c>
      <c r="C29" s="38"/>
      <c r="D29" s="38"/>
      <c r="E29" s="38"/>
      <c r="F29" s="39"/>
      <c r="G29" s="100">
        <f>SUM(G21:G28)</f>
        <v>4250000</v>
      </c>
    </row>
    <row r="30" spans="2:7" ht="15" customHeight="1">
      <c r="B30" s="7"/>
      <c r="F30" s="8"/>
      <c r="G30" s="9"/>
    </row>
    <row r="31" spans="2:7" ht="15" customHeight="1">
      <c r="B31" s="40" t="s">
        <v>30</v>
      </c>
      <c r="C31" s="41"/>
      <c r="D31" s="42"/>
      <c r="E31" s="42"/>
      <c r="F31" s="43"/>
      <c r="G31" s="44"/>
    </row>
    <row r="32" spans="2:7" ht="15" customHeight="1">
      <c r="B32" s="45" t="s">
        <v>22</v>
      </c>
      <c r="C32" s="46" t="s">
        <v>23</v>
      </c>
      <c r="D32" s="46" t="s">
        <v>24</v>
      </c>
      <c r="E32" s="45" t="s">
        <v>97</v>
      </c>
      <c r="F32" s="46" t="s">
        <v>26</v>
      </c>
      <c r="G32" s="45" t="s">
        <v>27</v>
      </c>
    </row>
    <row r="33" spans="2:9" ht="15" customHeight="1">
      <c r="B33" s="18" t="s">
        <v>78</v>
      </c>
      <c r="C33" s="21" t="s">
        <v>31</v>
      </c>
      <c r="D33" s="23">
        <v>1.5</v>
      </c>
      <c r="E33" s="21" t="s">
        <v>81</v>
      </c>
      <c r="F33" s="22">
        <v>25000</v>
      </c>
      <c r="G33" s="22">
        <f>+D33*F33</f>
        <v>37500</v>
      </c>
    </row>
    <row r="34" spans="2:9" ht="15" customHeight="1">
      <c r="B34" s="18" t="s">
        <v>79</v>
      </c>
      <c r="C34" s="21" t="s">
        <v>31</v>
      </c>
      <c r="D34" s="23">
        <v>1.5</v>
      </c>
      <c r="E34" s="21" t="s">
        <v>82</v>
      </c>
      <c r="F34" s="22">
        <v>25000</v>
      </c>
      <c r="G34" s="22">
        <f>+D34*F34</f>
        <v>37500</v>
      </c>
    </row>
    <row r="35" spans="2:9" ht="15" customHeight="1">
      <c r="B35" s="18" t="s">
        <v>80</v>
      </c>
      <c r="C35" s="21" t="s">
        <v>31</v>
      </c>
      <c r="D35" s="23">
        <v>1.5</v>
      </c>
      <c r="E35" s="21" t="s">
        <v>74</v>
      </c>
      <c r="F35" s="22">
        <v>25000</v>
      </c>
      <c r="G35" s="22">
        <f>+D35*F35</f>
        <v>37500</v>
      </c>
    </row>
    <row r="36" spans="2:9" ht="15" customHeight="1">
      <c r="B36" s="47" t="s">
        <v>32</v>
      </c>
      <c r="C36" s="48"/>
      <c r="D36" s="48"/>
      <c r="E36" s="48"/>
      <c r="F36" s="49"/>
      <c r="G36" s="50">
        <f>SUM(G33:G35)</f>
        <v>112500</v>
      </c>
    </row>
    <row r="37" spans="2:9" ht="15" customHeight="1">
      <c r="B37" s="7"/>
      <c r="F37" s="8"/>
      <c r="G37" s="9"/>
    </row>
    <row r="38" spans="2:9" ht="15" customHeight="1">
      <c r="B38" s="40" t="s">
        <v>33</v>
      </c>
      <c r="C38" s="41"/>
      <c r="D38" s="42"/>
      <c r="E38" s="42"/>
      <c r="F38" s="43"/>
      <c r="G38" s="44"/>
    </row>
    <row r="39" spans="2:9" ht="15" customHeight="1">
      <c r="B39" s="51" t="s">
        <v>22</v>
      </c>
      <c r="C39" s="51" t="s">
        <v>23</v>
      </c>
      <c r="D39" s="51" t="s">
        <v>24</v>
      </c>
      <c r="E39" s="51" t="s">
        <v>25</v>
      </c>
      <c r="F39" s="52" t="s">
        <v>26</v>
      </c>
      <c r="G39" s="51" t="s">
        <v>27</v>
      </c>
    </row>
    <row r="40" spans="2:9" ht="15" customHeight="1">
      <c r="B40" s="18" t="s">
        <v>83</v>
      </c>
      <c r="C40" s="21" t="s">
        <v>111</v>
      </c>
      <c r="D40" s="21">
        <v>0.6</v>
      </c>
      <c r="E40" s="21" t="s">
        <v>86</v>
      </c>
      <c r="F40" s="22">
        <v>176000</v>
      </c>
      <c r="G40" s="22">
        <f>+F40*D40</f>
        <v>105600</v>
      </c>
    </row>
    <row r="41" spans="2:9" ht="15" customHeight="1">
      <c r="B41" s="18" t="s">
        <v>84</v>
      </c>
      <c r="C41" s="21" t="s">
        <v>111</v>
      </c>
      <c r="D41" s="21">
        <v>0.3</v>
      </c>
      <c r="E41" s="21" t="s">
        <v>86</v>
      </c>
      <c r="F41" s="22">
        <v>176000</v>
      </c>
      <c r="G41" s="22">
        <f>+F41*D41</f>
        <v>52800</v>
      </c>
    </row>
    <row r="42" spans="2:9" ht="15" customHeight="1">
      <c r="B42" s="18" t="s">
        <v>85</v>
      </c>
      <c r="C42" s="21" t="s">
        <v>111</v>
      </c>
      <c r="D42" s="21">
        <v>0.4</v>
      </c>
      <c r="E42" s="21" t="s">
        <v>86</v>
      </c>
      <c r="F42" s="22">
        <v>176000</v>
      </c>
      <c r="G42" s="22">
        <f t="shared" ref="G42" si="0">+F42*D42</f>
        <v>70400</v>
      </c>
    </row>
    <row r="43" spans="2:9" ht="15" customHeight="1">
      <c r="B43" s="47" t="s">
        <v>34</v>
      </c>
      <c r="C43" s="53"/>
      <c r="D43" s="53"/>
      <c r="E43" s="53"/>
      <c r="F43" s="53"/>
      <c r="G43" s="50">
        <f>SUM(G40:G42)</f>
        <v>228800</v>
      </c>
    </row>
    <row r="45" spans="2:9" ht="15" customHeight="1">
      <c r="B45" s="40" t="s">
        <v>35</v>
      </c>
      <c r="C45" s="41"/>
      <c r="D45" s="42"/>
      <c r="E45" s="42"/>
      <c r="F45" s="43"/>
      <c r="G45" s="44"/>
    </row>
    <row r="46" spans="2:9" ht="24" customHeight="1">
      <c r="B46" s="54" t="s">
        <v>36</v>
      </c>
      <c r="C46" s="54" t="s">
        <v>37</v>
      </c>
      <c r="D46" s="54" t="s">
        <v>44</v>
      </c>
      <c r="E46" s="54" t="s">
        <v>25</v>
      </c>
      <c r="F46" s="54" t="s">
        <v>26</v>
      </c>
      <c r="G46" s="55" t="s">
        <v>27</v>
      </c>
    </row>
    <row r="47" spans="2:9" ht="15" customHeight="1">
      <c r="B47" s="24" t="s">
        <v>38</v>
      </c>
      <c r="C47" s="21"/>
      <c r="D47" s="25"/>
      <c r="E47" s="21"/>
      <c r="F47" s="22"/>
      <c r="G47" s="22"/>
      <c r="I47" s="8"/>
    </row>
    <row r="48" spans="2:9" ht="15" customHeight="1">
      <c r="B48" s="18" t="s">
        <v>87</v>
      </c>
      <c r="C48" s="21" t="s">
        <v>91</v>
      </c>
      <c r="D48" s="25">
        <v>48</v>
      </c>
      <c r="E48" s="21" t="s">
        <v>73</v>
      </c>
      <c r="F48" s="22">
        <v>25000</v>
      </c>
      <c r="G48" s="22">
        <f>+F48*D48</f>
        <v>1200000</v>
      </c>
    </row>
    <row r="49" spans="2:7" ht="15" customHeight="1">
      <c r="B49" s="24" t="s">
        <v>39</v>
      </c>
      <c r="C49" s="21"/>
      <c r="D49" s="25"/>
      <c r="E49" s="21"/>
      <c r="F49" s="22"/>
      <c r="G49" s="22"/>
    </row>
    <row r="50" spans="2:7" ht="15" customHeight="1">
      <c r="B50" s="18" t="s">
        <v>39</v>
      </c>
      <c r="C50" s="19" t="s">
        <v>92</v>
      </c>
      <c r="D50" s="25">
        <v>1</v>
      </c>
      <c r="E50" s="21" t="s">
        <v>95</v>
      </c>
      <c r="F50" s="22">
        <v>250000</v>
      </c>
      <c r="G50" s="22">
        <f>D50*F50</f>
        <v>250000</v>
      </c>
    </row>
    <row r="51" spans="2:7" ht="15" customHeight="1">
      <c r="B51" s="24" t="s">
        <v>40</v>
      </c>
      <c r="C51" s="19"/>
      <c r="D51" s="25"/>
      <c r="E51" s="21"/>
      <c r="F51" s="22"/>
      <c r="G51" s="22"/>
    </row>
    <row r="52" spans="2:7" ht="15" customHeight="1">
      <c r="B52" s="18" t="s">
        <v>88</v>
      </c>
      <c r="C52" s="21" t="s">
        <v>93</v>
      </c>
      <c r="D52" s="25">
        <v>150</v>
      </c>
      <c r="E52" s="21" t="s">
        <v>96</v>
      </c>
      <c r="F52" s="22">
        <v>1400</v>
      </c>
      <c r="G52" s="22">
        <f>D52*F52</f>
        <v>210000</v>
      </c>
    </row>
    <row r="53" spans="2:7" ht="15" customHeight="1">
      <c r="B53" s="18" t="s">
        <v>89</v>
      </c>
      <c r="C53" s="21" t="s">
        <v>93</v>
      </c>
      <c r="D53" s="25">
        <v>750</v>
      </c>
      <c r="E53" s="21" t="s">
        <v>96</v>
      </c>
      <c r="F53" s="22">
        <v>900</v>
      </c>
      <c r="G53" s="22">
        <f>D53*F53</f>
        <v>675000</v>
      </c>
    </row>
    <row r="54" spans="2:7" ht="15" customHeight="1">
      <c r="B54" s="18" t="s">
        <v>90</v>
      </c>
      <c r="C54" s="21" t="s">
        <v>94</v>
      </c>
      <c r="D54" s="25">
        <v>4</v>
      </c>
      <c r="E54" s="21" t="s">
        <v>96</v>
      </c>
      <c r="F54" s="22">
        <v>112300</v>
      </c>
      <c r="G54" s="22">
        <f>D54*F54</f>
        <v>449200</v>
      </c>
    </row>
    <row r="55" spans="2:7" ht="15" customHeight="1">
      <c r="B55" s="47" t="s">
        <v>41</v>
      </c>
      <c r="C55" s="56"/>
      <c r="D55" s="56"/>
      <c r="E55" s="56"/>
      <c r="F55" s="57"/>
      <c r="G55" s="50">
        <f>SUM(G47:G54)</f>
        <v>2784200</v>
      </c>
    </row>
    <row r="56" spans="2:7" ht="15" customHeight="1">
      <c r="B56" s="7"/>
      <c r="D56" s="8"/>
      <c r="F56" s="8"/>
      <c r="G56" s="9"/>
    </row>
    <row r="57" spans="2:7" ht="15" customHeight="1">
      <c r="B57" s="40" t="s">
        <v>42</v>
      </c>
      <c r="C57" s="41"/>
      <c r="D57" s="42"/>
      <c r="E57" s="42"/>
      <c r="F57" s="43"/>
      <c r="G57" s="44"/>
    </row>
    <row r="58" spans="2:7" ht="15" customHeight="1">
      <c r="B58" s="58" t="s">
        <v>43</v>
      </c>
      <c r="C58" s="54" t="s">
        <v>37</v>
      </c>
      <c r="D58" s="54" t="s">
        <v>44</v>
      </c>
      <c r="E58" s="58" t="s">
        <v>25</v>
      </c>
      <c r="F58" s="54" t="s">
        <v>26</v>
      </c>
      <c r="G58" s="58" t="s">
        <v>27</v>
      </c>
    </row>
    <row r="59" spans="2:7" ht="15" customHeight="1">
      <c r="B59" s="59" t="s">
        <v>97</v>
      </c>
      <c r="C59" s="60" t="s">
        <v>97</v>
      </c>
      <c r="D59" s="60" t="s">
        <v>97</v>
      </c>
      <c r="E59" s="61" t="s">
        <v>97</v>
      </c>
      <c r="F59" s="62" t="s">
        <v>97</v>
      </c>
      <c r="G59" s="62"/>
    </row>
    <row r="60" spans="2:7" ht="15" customHeight="1">
      <c r="B60" s="63" t="s">
        <v>45</v>
      </c>
      <c r="C60" s="64"/>
      <c r="D60" s="64"/>
      <c r="E60" s="65"/>
      <c r="F60" s="66"/>
      <c r="G60" s="67"/>
    </row>
    <row r="61" spans="2:7" ht="15" customHeight="1">
      <c r="B61" s="6"/>
      <c r="G61" s="6"/>
    </row>
    <row r="62" spans="2:7" ht="15" customHeight="1">
      <c r="B62" s="68" t="s">
        <v>46</v>
      </c>
      <c r="C62" s="69"/>
      <c r="D62" s="69"/>
      <c r="E62" s="69"/>
      <c r="F62" s="69"/>
      <c r="G62" s="70">
        <f>G60+G55+G43+G36+G29</f>
        <v>7375500</v>
      </c>
    </row>
    <row r="63" spans="2:7" ht="15" customHeight="1">
      <c r="B63" s="71" t="s">
        <v>47</v>
      </c>
      <c r="C63" s="72"/>
      <c r="D63" s="72"/>
      <c r="E63" s="72"/>
      <c r="F63" s="72"/>
      <c r="G63" s="73">
        <f>G62*0.05</f>
        <v>368775</v>
      </c>
    </row>
    <row r="64" spans="2:7" ht="15" customHeight="1">
      <c r="B64" s="74" t="s">
        <v>48</v>
      </c>
      <c r="C64" s="75"/>
      <c r="D64" s="75"/>
      <c r="E64" s="75"/>
      <c r="F64" s="75"/>
      <c r="G64" s="76">
        <f>G63+G62</f>
        <v>7744275</v>
      </c>
    </row>
    <row r="65" spans="2:7" ht="15" customHeight="1">
      <c r="B65" s="71" t="s">
        <v>49</v>
      </c>
      <c r="C65" s="72"/>
      <c r="D65" s="72"/>
      <c r="E65" s="72"/>
      <c r="F65" s="72"/>
      <c r="G65" s="73">
        <f>G12</f>
        <v>28000000</v>
      </c>
    </row>
    <row r="66" spans="2:7" ht="15" customHeight="1">
      <c r="B66" s="77" t="s">
        <v>50</v>
      </c>
      <c r="C66" s="78"/>
      <c r="D66" s="78"/>
      <c r="E66" s="78"/>
      <c r="F66" s="78"/>
      <c r="G66" s="70">
        <f>G65-G64</f>
        <v>20255725</v>
      </c>
    </row>
    <row r="67" spans="2:7" ht="15" customHeight="1">
      <c r="B67" s="26" t="s">
        <v>51</v>
      </c>
    </row>
    <row r="68" spans="2:7" ht="15" customHeight="1">
      <c r="B68" s="27" t="s">
        <v>52</v>
      </c>
    </row>
    <row r="69" spans="2:7" ht="15" customHeight="1">
      <c r="B69" s="26" t="s">
        <v>53</v>
      </c>
    </row>
    <row r="70" spans="2:7" ht="15" customHeight="1">
      <c r="B70" s="26" t="s">
        <v>54</v>
      </c>
    </row>
    <row r="71" spans="2:7" ht="15" customHeight="1">
      <c r="B71" s="26" t="s">
        <v>55</v>
      </c>
    </row>
    <row r="72" spans="2:7" ht="15" customHeight="1">
      <c r="B72" s="26" t="s">
        <v>56</v>
      </c>
    </row>
    <row r="73" spans="2:7" ht="15" customHeight="1">
      <c r="B73" s="26" t="s">
        <v>57</v>
      </c>
    </row>
    <row r="74" spans="2:7" ht="15" customHeight="1">
      <c r="B74" s="26" t="s">
        <v>58</v>
      </c>
    </row>
    <row r="75" spans="2:7" ht="15" customHeight="1">
      <c r="B75" s="26" t="s">
        <v>59</v>
      </c>
    </row>
    <row r="77" spans="2:7" ht="15" customHeight="1" thickBot="1">
      <c r="B77" s="101" t="s">
        <v>98</v>
      </c>
      <c r="C77" s="102"/>
      <c r="D77" s="79"/>
      <c r="E77" s="80"/>
    </row>
    <row r="78" spans="2:7" ht="15" customHeight="1">
      <c r="B78" s="81" t="s">
        <v>43</v>
      </c>
      <c r="C78" s="82" t="s">
        <v>99</v>
      </c>
      <c r="D78" s="83" t="s">
        <v>100</v>
      </c>
      <c r="E78" s="80"/>
    </row>
    <row r="79" spans="2:7" ht="15" customHeight="1">
      <c r="B79" s="84" t="s">
        <v>101</v>
      </c>
      <c r="C79" s="85">
        <f>G29</f>
        <v>4250000</v>
      </c>
      <c r="D79" s="86">
        <f>(C79/C85)</f>
        <v>0.54879249510121997</v>
      </c>
      <c r="E79" s="80"/>
    </row>
    <row r="80" spans="2:7" ht="15" customHeight="1">
      <c r="B80" s="84" t="s">
        <v>102</v>
      </c>
      <c r="C80" s="85">
        <f>G36</f>
        <v>112500</v>
      </c>
      <c r="D80" s="86">
        <v>0</v>
      </c>
      <c r="E80" s="80"/>
    </row>
    <row r="81" spans="2:5" ht="15" customHeight="1">
      <c r="B81" s="84" t="s">
        <v>103</v>
      </c>
      <c r="C81" s="85">
        <f>G43</f>
        <v>228800</v>
      </c>
      <c r="D81" s="86">
        <f>(C81/C85)</f>
        <v>2.9544405383331557E-2</v>
      </c>
      <c r="E81" s="80"/>
    </row>
    <row r="82" spans="2:5" ht="15" customHeight="1">
      <c r="B82" s="84" t="s">
        <v>36</v>
      </c>
      <c r="C82" s="85">
        <f>G55</f>
        <v>2784200</v>
      </c>
      <c r="D82" s="86">
        <f>(C82/C85)</f>
        <v>0.35951719173195684</v>
      </c>
      <c r="E82" s="80"/>
    </row>
    <row r="83" spans="2:5" ht="15" customHeight="1">
      <c r="B83" s="84" t="s">
        <v>104</v>
      </c>
      <c r="C83" s="87">
        <f>G60</f>
        <v>0</v>
      </c>
      <c r="D83" s="86">
        <f>(C83/C85)</f>
        <v>0</v>
      </c>
      <c r="E83" s="88"/>
    </row>
    <row r="84" spans="2:5" ht="15" customHeight="1">
      <c r="B84" s="84" t="s">
        <v>105</v>
      </c>
      <c r="C84" s="87">
        <f>G63</f>
        <v>368775</v>
      </c>
      <c r="D84" s="86">
        <f>(C84/C85)</f>
        <v>4.7619047619047616E-2</v>
      </c>
      <c r="E84" s="88"/>
    </row>
    <row r="85" spans="2:5" ht="15" customHeight="1" thickBot="1">
      <c r="B85" s="89" t="s">
        <v>106</v>
      </c>
      <c r="C85" s="90">
        <f>SUM(C79:C84)</f>
        <v>7744275</v>
      </c>
      <c r="D85" s="91">
        <f>SUM(D79:D84)</f>
        <v>0.98547313983555607</v>
      </c>
      <c r="E85" s="88"/>
    </row>
    <row r="86" spans="2:5" ht="15" customHeight="1">
      <c r="B86" s="92"/>
      <c r="C86" s="93"/>
      <c r="D86" s="93"/>
      <c r="E86" s="93"/>
    </row>
    <row r="87" spans="2:5" ht="15" customHeight="1" thickBot="1">
      <c r="B87" s="94"/>
      <c r="C87" s="93"/>
      <c r="D87" s="93"/>
      <c r="E87" s="93"/>
    </row>
    <row r="88" spans="2:5" ht="15" customHeight="1" thickBot="1">
      <c r="B88" s="103" t="s">
        <v>108</v>
      </c>
      <c r="C88" s="104"/>
      <c r="D88" s="104"/>
      <c r="E88" s="105"/>
    </row>
    <row r="89" spans="2:5" ht="15" customHeight="1">
      <c r="B89" s="95" t="s">
        <v>110</v>
      </c>
      <c r="C89" s="96">
        <v>2500</v>
      </c>
      <c r="D89" s="96">
        <v>2800</v>
      </c>
      <c r="E89" s="96">
        <v>3000</v>
      </c>
    </row>
    <row r="90" spans="2:5" ht="15" customHeight="1" thickBot="1">
      <c r="B90" s="89" t="s">
        <v>109</v>
      </c>
      <c r="C90" s="90">
        <f>(G64/C89)</f>
        <v>3097.71</v>
      </c>
      <c r="D90" s="90">
        <f>(G64/D89)</f>
        <v>2765.8125</v>
      </c>
      <c r="E90" s="97">
        <f>(G64/E89)</f>
        <v>2581.4250000000002</v>
      </c>
    </row>
    <row r="91" spans="2:5" ht="15" customHeight="1">
      <c r="B91" s="98" t="s">
        <v>107</v>
      </c>
      <c r="C91" s="99"/>
      <c r="D91" s="99"/>
      <c r="E91" s="99"/>
    </row>
  </sheetData>
  <mergeCells count="10">
    <mergeCell ref="B77:C77"/>
    <mergeCell ref="B88:E88"/>
    <mergeCell ref="E9:F9"/>
    <mergeCell ref="E10:F10"/>
    <mergeCell ref="E11:F11"/>
    <mergeCell ref="E12:F12"/>
    <mergeCell ref="E13:F13"/>
    <mergeCell ref="E14:F14"/>
    <mergeCell ref="E15:F15"/>
    <mergeCell ref="B17:G17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I91"/>
  <sheetViews>
    <sheetView tabSelected="1" topLeftCell="A51" workbookViewId="0">
      <selection activeCell="I12" sqref="I12"/>
    </sheetView>
  </sheetViews>
  <sheetFormatPr baseColWidth="10" defaultColWidth="11.42578125" defaultRowHeight="15" customHeight="1"/>
  <cols>
    <col min="1" max="1" width="3.140625" style="1" customWidth="1"/>
    <col min="2" max="2" width="24.28515625" style="1" customWidth="1"/>
    <col min="3" max="3" width="19.140625" style="1" customWidth="1"/>
    <col min="4" max="4" width="13.85546875" style="1" customWidth="1"/>
    <col min="5" max="5" width="13.28515625" style="1" customWidth="1"/>
    <col min="6" max="6" width="12.7109375" style="1" customWidth="1"/>
    <col min="7" max="7" width="20.42578125" style="1" customWidth="1"/>
    <col min="8" max="16384" width="11.42578125" style="1"/>
  </cols>
  <sheetData>
    <row r="9" spans="2:7" ht="22.9" customHeight="1">
      <c r="B9" s="31" t="s">
        <v>0</v>
      </c>
      <c r="C9" s="13" t="s">
        <v>1</v>
      </c>
      <c r="D9" s="11"/>
      <c r="E9" s="106" t="s">
        <v>60</v>
      </c>
      <c r="F9" s="107"/>
      <c r="G9" s="14">
        <v>2800</v>
      </c>
    </row>
    <row r="10" spans="2:7" ht="33" customHeight="1">
      <c r="B10" s="32" t="s">
        <v>2</v>
      </c>
      <c r="C10" s="28" t="s">
        <v>3</v>
      </c>
      <c r="D10" s="12"/>
      <c r="E10" s="108" t="s">
        <v>4</v>
      </c>
      <c r="F10" s="109"/>
      <c r="G10" s="15" t="s">
        <v>63</v>
      </c>
    </row>
    <row r="11" spans="2:7" ht="27" customHeight="1">
      <c r="B11" s="32" t="s">
        <v>5</v>
      </c>
      <c r="C11" s="29" t="s">
        <v>6</v>
      </c>
      <c r="D11" s="11"/>
      <c r="E11" s="110" t="s">
        <v>61</v>
      </c>
      <c r="F11" s="111"/>
      <c r="G11" s="16">
        <v>12000</v>
      </c>
    </row>
    <row r="12" spans="2:7" ht="15" customHeight="1">
      <c r="B12" s="32" t="s">
        <v>7</v>
      </c>
      <c r="C12" s="29" t="s">
        <v>8</v>
      </c>
      <c r="D12" s="11"/>
      <c r="E12" s="110" t="s">
        <v>9</v>
      </c>
      <c r="F12" s="111"/>
      <c r="G12" s="16">
        <f>G9*G11</f>
        <v>33600000</v>
      </c>
    </row>
    <row r="13" spans="2:7" ht="15" customHeight="1">
      <c r="B13" s="32" t="s">
        <v>10</v>
      </c>
      <c r="C13" s="28" t="s">
        <v>11</v>
      </c>
      <c r="D13" s="12"/>
      <c r="E13" s="110" t="s">
        <v>12</v>
      </c>
      <c r="F13" s="111"/>
      <c r="G13" s="17" t="s">
        <v>13</v>
      </c>
    </row>
    <row r="14" spans="2:7" ht="15" customHeight="1">
      <c r="B14" s="32" t="s">
        <v>14</v>
      </c>
      <c r="C14" s="28" t="s">
        <v>15</v>
      </c>
      <c r="D14" s="12"/>
      <c r="E14" s="110" t="s">
        <v>16</v>
      </c>
      <c r="F14" s="111"/>
      <c r="G14" s="17" t="s">
        <v>62</v>
      </c>
    </row>
    <row r="15" spans="2:7" ht="12">
      <c r="B15" s="32" t="s">
        <v>17</v>
      </c>
      <c r="C15" s="30">
        <v>44614</v>
      </c>
      <c r="D15" s="11"/>
      <c r="E15" s="112" t="s">
        <v>18</v>
      </c>
      <c r="F15" s="113"/>
      <c r="G15" s="17" t="s">
        <v>19</v>
      </c>
    </row>
    <row r="16" spans="2:7" ht="15" customHeight="1">
      <c r="B16" s="2"/>
      <c r="G16" s="3"/>
    </row>
    <row r="17" spans="2:7" ht="15" customHeight="1">
      <c r="B17" s="114" t="s">
        <v>112</v>
      </c>
      <c r="C17" s="115"/>
      <c r="D17" s="115"/>
      <c r="E17" s="115"/>
      <c r="F17" s="115"/>
      <c r="G17" s="115"/>
    </row>
    <row r="18" spans="2:7" ht="15" customHeight="1">
      <c r="C18" s="4"/>
      <c r="D18" s="4"/>
      <c r="E18" s="5"/>
      <c r="F18" s="6"/>
      <c r="G18" s="10"/>
    </row>
    <row r="19" spans="2:7" ht="15" customHeight="1">
      <c r="B19" s="33" t="s">
        <v>21</v>
      </c>
      <c r="C19" s="34"/>
      <c r="D19" s="35"/>
      <c r="E19" s="35"/>
      <c r="F19" s="35"/>
      <c r="G19" s="36"/>
    </row>
    <row r="20" spans="2:7" ht="27" customHeight="1"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2:7" ht="15" customHeight="1">
      <c r="B21" s="18" t="s">
        <v>64</v>
      </c>
      <c r="C21" s="19" t="s">
        <v>28</v>
      </c>
      <c r="D21" s="20">
        <v>10</v>
      </c>
      <c r="E21" s="21" t="s">
        <v>72</v>
      </c>
      <c r="F21" s="22">
        <v>26000</v>
      </c>
      <c r="G21" s="22">
        <f>+D21*F21</f>
        <v>260000</v>
      </c>
    </row>
    <row r="22" spans="2:7" ht="15" customHeight="1">
      <c r="B22" s="18" t="s">
        <v>65</v>
      </c>
      <c r="C22" s="21" t="s">
        <v>28</v>
      </c>
      <c r="D22" s="23">
        <v>10</v>
      </c>
      <c r="E22" s="21" t="s">
        <v>73</v>
      </c>
      <c r="F22" s="22">
        <v>26000</v>
      </c>
      <c r="G22" s="22">
        <f>+D22*F22</f>
        <v>260000</v>
      </c>
    </row>
    <row r="23" spans="2:7" ht="15" customHeight="1">
      <c r="B23" s="18" t="s">
        <v>66</v>
      </c>
      <c r="C23" s="21" t="s">
        <v>28</v>
      </c>
      <c r="D23" s="23">
        <v>24</v>
      </c>
      <c r="E23" s="21" t="s">
        <v>74</v>
      </c>
      <c r="F23" s="22">
        <v>26000</v>
      </c>
      <c r="G23" s="22">
        <f>D23*F23</f>
        <v>624000</v>
      </c>
    </row>
    <row r="24" spans="2:7" ht="15" customHeight="1">
      <c r="B24" s="18" t="s">
        <v>67</v>
      </c>
      <c r="C24" s="21" t="s">
        <v>28</v>
      </c>
      <c r="D24" s="23">
        <v>15</v>
      </c>
      <c r="E24" s="21" t="s">
        <v>74</v>
      </c>
      <c r="F24" s="22">
        <v>26000</v>
      </c>
      <c r="G24" s="22">
        <f>+D24*F24</f>
        <v>390000</v>
      </c>
    </row>
    <row r="25" spans="2:7" ht="15" customHeight="1">
      <c r="B25" s="18" t="s">
        <v>68</v>
      </c>
      <c r="C25" s="21" t="s">
        <v>28</v>
      </c>
      <c r="D25" s="23">
        <v>15</v>
      </c>
      <c r="E25" s="21" t="s">
        <v>75</v>
      </c>
      <c r="F25" s="22">
        <v>26000</v>
      </c>
      <c r="G25" s="22">
        <f>+D25*F25</f>
        <v>390000</v>
      </c>
    </row>
    <row r="26" spans="2:7" ht="15" customHeight="1">
      <c r="B26" s="18" t="s">
        <v>69</v>
      </c>
      <c r="C26" s="21" t="s">
        <v>28</v>
      </c>
      <c r="D26" s="23">
        <v>9</v>
      </c>
      <c r="E26" s="21" t="s">
        <v>73</v>
      </c>
      <c r="F26" s="22">
        <v>26000</v>
      </c>
      <c r="G26" s="22">
        <f>+D26*F26</f>
        <v>234000</v>
      </c>
    </row>
    <row r="27" spans="2:7" ht="15" customHeight="1">
      <c r="B27" s="18" t="s">
        <v>70</v>
      </c>
      <c r="C27" s="21" t="s">
        <v>28</v>
      </c>
      <c r="D27" s="23">
        <v>15</v>
      </c>
      <c r="E27" s="21" t="s">
        <v>76</v>
      </c>
      <c r="F27" s="22">
        <v>26000</v>
      </c>
      <c r="G27" s="22">
        <f>+D27*F27</f>
        <v>390000</v>
      </c>
    </row>
    <row r="28" spans="2:7" ht="15" customHeight="1">
      <c r="B28" s="18" t="s">
        <v>71</v>
      </c>
      <c r="C28" s="21" t="s">
        <v>28</v>
      </c>
      <c r="D28" s="23">
        <v>72</v>
      </c>
      <c r="E28" s="21" t="s">
        <v>77</v>
      </c>
      <c r="F28" s="22">
        <v>26000</v>
      </c>
      <c r="G28" s="22">
        <f>+D28*F28</f>
        <v>1872000</v>
      </c>
    </row>
    <row r="29" spans="2:7" ht="15" customHeight="1">
      <c r="B29" s="47" t="s">
        <v>29</v>
      </c>
      <c r="C29" s="38"/>
      <c r="D29" s="38"/>
      <c r="E29" s="38"/>
      <c r="F29" s="39"/>
      <c r="G29" s="100">
        <f>SUM(G21:G28)</f>
        <v>4420000</v>
      </c>
    </row>
    <row r="30" spans="2:7" ht="15" customHeight="1">
      <c r="B30" s="7"/>
      <c r="F30" s="8"/>
      <c r="G30" s="9"/>
    </row>
    <row r="31" spans="2:7" ht="15" customHeight="1">
      <c r="B31" s="40" t="s">
        <v>30</v>
      </c>
      <c r="C31" s="41"/>
      <c r="D31" s="42"/>
      <c r="E31" s="42"/>
      <c r="F31" s="43"/>
      <c r="G31" s="44"/>
    </row>
    <row r="32" spans="2:7" ht="15" customHeight="1">
      <c r="B32" s="45" t="s">
        <v>22</v>
      </c>
      <c r="C32" s="46" t="s">
        <v>23</v>
      </c>
      <c r="D32" s="46" t="s">
        <v>24</v>
      </c>
      <c r="E32" s="45" t="s">
        <v>97</v>
      </c>
      <c r="F32" s="46" t="s">
        <v>26</v>
      </c>
      <c r="G32" s="45" t="s">
        <v>27</v>
      </c>
    </row>
    <row r="33" spans="2:9" ht="15" customHeight="1">
      <c r="B33" s="18" t="s">
        <v>78</v>
      </c>
      <c r="C33" s="21" t="s">
        <v>31</v>
      </c>
      <c r="D33" s="23">
        <v>1.5</v>
      </c>
      <c r="E33" s="21" t="s">
        <v>81</v>
      </c>
      <c r="F33" s="22">
        <v>26000</v>
      </c>
      <c r="G33" s="22">
        <f>+D33*F33</f>
        <v>39000</v>
      </c>
    </row>
    <row r="34" spans="2:9" ht="15" customHeight="1">
      <c r="B34" s="18" t="s">
        <v>79</v>
      </c>
      <c r="C34" s="21" t="s">
        <v>31</v>
      </c>
      <c r="D34" s="23">
        <v>1.5</v>
      </c>
      <c r="E34" s="21" t="s">
        <v>82</v>
      </c>
      <c r="F34" s="22">
        <v>26000</v>
      </c>
      <c r="G34" s="22">
        <f>+D34*F34</f>
        <v>39000</v>
      </c>
    </row>
    <row r="35" spans="2:9" ht="15" customHeight="1">
      <c r="B35" s="18" t="s">
        <v>80</v>
      </c>
      <c r="C35" s="21" t="s">
        <v>31</v>
      </c>
      <c r="D35" s="23">
        <v>1.5</v>
      </c>
      <c r="E35" s="21" t="s">
        <v>74</v>
      </c>
      <c r="F35" s="22">
        <v>26000</v>
      </c>
      <c r="G35" s="22">
        <f>+D35*F35</f>
        <v>39000</v>
      </c>
    </row>
    <row r="36" spans="2:9" ht="15" customHeight="1">
      <c r="B36" s="47" t="s">
        <v>32</v>
      </c>
      <c r="C36" s="48"/>
      <c r="D36" s="48"/>
      <c r="E36" s="48"/>
      <c r="F36" s="49"/>
      <c r="G36" s="50">
        <f>SUM(G33:G35)</f>
        <v>117000</v>
      </c>
    </row>
    <row r="37" spans="2:9" ht="15" customHeight="1">
      <c r="B37" s="7"/>
      <c r="F37" s="8"/>
      <c r="G37" s="9"/>
    </row>
    <row r="38" spans="2:9" ht="15" customHeight="1">
      <c r="B38" s="40" t="s">
        <v>33</v>
      </c>
      <c r="C38" s="41"/>
      <c r="D38" s="42"/>
      <c r="E38" s="42"/>
      <c r="F38" s="43"/>
      <c r="G38" s="44"/>
    </row>
    <row r="39" spans="2:9" ht="15" customHeight="1">
      <c r="B39" s="51" t="s">
        <v>22</v>
      </c>
      <c r="C39" s="51" t="s">
        <v>23</v>
      </c>
      <c r="D39" s="51" t="s">
        <v>24</v>
      </c>
      <c r="E39" s="51" t="s">
        <v>25</v>
      </c>
      <c r="F39" s="52" t="s">
        <v>26</v>
      </c>
      <c r="G39" s="51" t="s">
        <v>27</v>
      </c>
    </row>
    <row r="40" spans="2:9" ht="15" customHeight="1">
      <c r="B40" s="18" t="s">
        <v>83</v>
      </c>
      <c r="C40" s="21" t="s">
        <v>111</v>
      </c>
      <c r="D40" s="21">
        <v>0.6</v>
      </c>
      <c r="E40" s="21" t="s">
        <v>86</v>
      </c>
      <c r="F40" s="22">
        <v>180000</v>
      </c>
      <c r="G40" s="22">
        <f>+F40*D40</f>
        <v>108000</v>
      </c>
    </row>
    <row r="41" spans="2:9" ht="15" customHeight="1">
      <c r="B41" s="18" t="s">
        <v>84</v>
      </c>
      <c r="C41" s="21" t="s">
        <v>111</v>
      </c>
      <c r="D41" s="21">
        <v>0.3</v>
      </c>
      <c r="E41" s="21" t="s">
        <v>86</v>
      </c>
      <c r="F41" s="22">
        <v>180000</v>
      </c>
      <c r="G41" s="22">
        <f>+F41*D41</f>
        <v>54000</v>
      </c>
    </row>
    <row r="42" spans="2:9" ht="15" customHeight="1">
      <c r="B42" s="18" t="s">
        <v>85</v>
      </c>
      <c r="C42" s="21" t="s">
        <v>111</v>
      </c>
      <c r="D42" s="21">
        <v>0.4</v>
      </c>
      <c r="E42" s="21" t="s">
        <v>86</v>
      </c>
      <c r="F42" s="22">
        <v>180000</v>
      </c>
      <c r="G42" s="22">
        <f t="shared" ref="G42" si="0">+F42*D42</f>
        <v>72000</v>
      </c>
    </row>
    <row r="43" spans="2:9" ht="15" customHeight="1">
      <c r="B43" s="47" t="s">
        <v>34</v>
      </c>
      <c r="C43" s="53"/>
      <c r="D43" s="53"/>
      <c r="E43" s="53"/>
      <c r="F43" s="53"/>
      <c r="G43" s="50">
        <f>SUM(G40:G42)</f>
        <v>234000</v>
      </c>
    </row>
    <row r="45" spans="2:9" ht="15" customHeight="1">
      <c r="B45" s="40" t="s">
        <v>35</v>
      </c>
      <c r="C45" s="41"/>
      <c r="D45" s="42"/>
      <c r="E45" s="42"/>
      <c r="F45" s="43"/>
      <c r="G45" s="44"/>
    </row>
    <row r="46" spans="2:9" ht="24" customHeight="1">
      <c r="B46" s="54" t="s">
        <v>36</v>
      </c>
      <c r="C46" s="54" t="s">
        <v>37</v>
      </c>
      <c r="D46" s="54" t="s">
        <v>44</v>
      </c>
      <c r="E46" s="54" t="s">
        <v>25</v>
      </c>
      <c r="F46" s="54" t="s">
        <v>26</v>
      </c>
      <c r="G46" s="55" t="s">
        <v>27</v>
      </c>
    </row>
    <row r="47" spans="2:9" ht="15" customHeight="1">
      <c r="B47" s="24" t="s">
        <v>38</v>
      </c>
      <c r="C47" s="21"/>
      <c r="D47" s="25"/>
      <c r="E47" s="21"/>
      <c r="F47" s="22"/>
      <c r="G47" s="22"/>
      <c r="I47" s="8"/>
    </row>
    <row r="48" spans="2:9" ht="15" customHeight="1">
      <c r="B48" s="18" t="s">
        <v>87</v>
      </c>
      <c r="C48" s="21" t="s">
        <v>91</v>
      </c>
      <c r="D48" s="25">
        <v>48</v>
      </c>
      <c r="E48" s="21" t="s">
        <v>73</v>
      </c>
      <c r="F48" s="22">
        <v>40000</v>
      </c>
      <c r="G48" s="22">
        <f>+F48*D48</f>
        <v>1920000</v>
      </c>
    </row>
    <row r="49" spans="2:7" ht="15" customHeight="1">
      <c r="B49" s="24" t="s">
        <v>39</v>
      </c>
      <c r="C49" s="21"/>
      <c r="D49" s="25"/>
      <c r="E49" s="21"/>
      <c r="F49" s="22"/>
      <c r="G49" s="22"/>
    </row>
    <row r="50" spans="2:7" ht="15" customHeight="1">
      <c r="B50" s="18" t="s">
        <v>39</v>
      </c>
      <c r="C50" s="19" t="s">
        <v>92</v>
      </c>
      <c r="D50" s="25">
        <v>1</v>
      </c>
      <c r="E50" s="21" t="s">
        <v>95</v>
      </c>
      <c r="F50" s="22">
        <v>325000</v>
      </c>
      <c r="G50" s="22">
        <f>D50*F50</f>
        <v>325000</v>
      </c>
    </row>
    <row r="51" spans="2:7" ht="15" customHeight="1">
      <c r="B51" s="24" t="s">
        <v>40</v>
      </c>
      <c r="C51" s="19"/>
      <c r="D51" s="25"/>
      <c r="E51" s="21"/>
      <c r="F51" s="22"/>
      <c r="G51" s="22"/>
    </row>
    <row r="52" spans="2:7" ht="15" customHeight="1">
      <c r="B52" s="18" t="s">
        <v>88</v>
      </c>
      <c r="C52" s="21" t="s">
        <v>93</v>
      </c>
      <c r="D52" s="25">
        <v>150</v>
      </c>
      <c r="E52" s="21" t="s">
        <v>96</v>
      </c>
      <c r="F52" s="22">
        <v>1680</v>
      </c>
      <c r="G52" s="22">
        <f>D52*F52</f>
        <v>252000</v>
      </c>
    </row>
    <row r="53" spans="2:7" ht="15" customHeight="1">
      <c r="B53" s="18" t="s">
        <v>89</v>
      </c>
      <c r="C53" s="21" t="s">
        <v>93</v>
      </c>
      <c r="D53" s="25">
        <v>750</v>
      </c>
      <c r="E53" s="21" t="s">
        <v>96</v>
      </c>
      <c r="F53" s="22">
        <v>1080</v>
      </c>
      <c r="G53" s="22">
        <f>D53*F53</f>
        <v>810000</v>
      </c>
    </row>
    <row r="54" spans="2:7" ht="15" customHeight="1">
      <c r="B54" s="18" t="s">
        <v>90</v>
      </c>
      <c r="C54" s="21" t="s">
        <v>94</v>
      </c>
      <c r="D54" s="25">
        <v>4</v>
      </c>
      <c r="E54" s="21" t="s">
        <v>96</v>
      </c>
      <c r="F54" s="22">
        <v>145900</v>
      </c>
      <c r="G54" s="22">
        <f>D54*F54</f>
        <v>583600</v>
      </c>
    </row>
    <row r="55" spans="2:7" ht="15" customHeight="1">
      <c r="B55" s="47" t="s">
        <v>41</v>
      </c>
      <c r="C55" s="56"/>
      <c r="D55" s="56"/>
      <c r="E55" s="56"/>
      <c r="F55" s="57"/>
      <c r="G55" s="50">
        <f>SUM(G47:G54)</f>
        <v>3890600</v>
      </c>
    </row>
    <row r="56" spans="2:7" ht="15" customHeight="1">
      <c r="B56" s="7"/>
      <c r="D56" s="8"/>
      <c r="F56" s="8"/>
      <c r="G56" s="9"/>
    </row>
    <row r="57" spans="2:7" ht="15" customHeight="1">
      <c r="B57" s="40" t="s">
        <v>42</v>
      </c>
      <c r="C57" s="41"/>
      <c r="D57" s="42"/>
      <c r="E57" s="42"/>
      <c r="F57" s="43"/>
      <c r="G57" s="44"/>
    </row>
    <row r="58" spans="2:7" ht="15" customHeight="1">
      <c r="B58" s="58" t="s">
        <v>43</v>
      </c>
      <c r="C58" s="54" t="s">
        <v>37</v>
      </c>
      <c r="D58" s="54" t="s">
        <v>44</v>
      </c>
      <c r="E58" s="58" t="s">
        <v>25</v>
      </c>
      <c r="F58" s="54" t="s">
        <v>26</v>
      </c>
      <c r="G58" s="58" t="s">
        <v>27</v>
      </c>
    </row>
    <row r="59" spans="2:7" ht="15" customHeight="1">
      <c r="B59" s="59" t="s">
        <v>97</v>
      </c>
      <c r="C59" s="60" t="s">
        <v>97</v>
      </c>
      <c r="D59" s="60" t="s">
        <v>97</v>
      </c>
      <c r="E59" s="61" t="s">
        <v>97</v>
      </c>
      <c r="F59" s="62" t="s">
        <v>97</v>
      </c>
      <c r="G59" s="62"/>
    </row>
    <row r="60" spans="2:7" ht="15" customHeight="1">
      <c r="B60" s="63" t="s">
        <v>45</v>
      </c>
      <c r="C60" s="64"/>
      <c r="D60" s="64"/>
      <c r="E60" s="65"/>
      <c r="F60" s="66"/>
      <c r="G60" s="67"/>
    </row>
    <row r="61" spans="2:7" ht="15" customHeight="1">
      <c r="B61" s="6"/>
      <c r="G61" s="6"/>
    </row>
    <row r="62" spans="2:7" ht="15" customHeight="1">
      <c r="B62" s="68" t="s">
        <v>46</v>
      </c>
      <c r="C62" s="69"/>
      <c r="D62" s="69"/>
      <c r="E62" s="69"/>
      <c r="F62" s="69"/>
      <c r="G62" s="70">
        <f>G60+G55+G43+G36+G29</f>
        <v>8661600</v>
      </c>
    </row>
    <row r="63" spans="2:7" ht="15" customHeight="1">
      <c r="B63" s="71" t="s">
        <v>47</v>
      </c>
      <c r="C63" s="72"/>
      <c r="D63" s="72"/>
      <c r="E63" s="72"/>
      <c r="F63" s="72"/>
      <c r="G63" s="73">
        <f>G62*0.05</f>
        <v>433080</v>
      </c>
    </row>
    <row r="64" spans="2:7" ht="15" customHeight="1">
      <c r="B64" s="74" t="s">
        <v>48</v>
      </c>
      <c r="C64" s="75"/>
      <c r="D64" s="75"/>
      <c r="E64" s="75"/>
      <c r="F64" s="75"/>
      <c r="G64" s="76">
        <f>G63+G62</f>
        <v>9094680</v>
      </c>
    </row>
    <row r="65" spans="2:7" ht="15" customHeight="1">
      <c r="B65" s="71" t="s">
        <v>49</v>
      </c>
      <c r="C65" s="72"/>
      <c r="D65" s="72"/>
      <c r="E65" s="72"/>
      <c r="F65" s="72"/>
      <c r="G65" s="73">
        <f>G12</f>
        <v>33600000</v>
      </c>
    </row>
    <row r="66" spans="2:7" ht="15" customHeight="1">
      <c r="B66" s="77" t="s">
        <v>50</v>
      </c>
      <c r="C66" s="78"/>
      <c r="D66" s="78"/>
      <c r="E66" s="78"/>
      <c r="F66" s="78"/>
      <c r="G66" s="70">
        <f>G65-G64</f>
        <v>24505320</v>
      </c>
    </row>
    <row r="67" spans="2:7" ht="15" customHeight="1">
      <c r="B67" s="26" t="s">
        <v>51</v>
      </c>
    </row>
    <row r="68" spans="2:7" ht="15" customHeight="1">
      <c r="B68" s="27" t="s">
        <v>52</v>
      </c>
    </row>
    <row r="69" spans="2:7" ht="15" customHeight="1">
      <c r="B69" s="26" t="s">
        <v>53</v>
      </c>
    </row>
    <row r="70" spans="2:7" ht="15" customHeight="1">
      <c r="B70" s="26" t="s">
        <v>54</v>
      </c>
    </row>
    <row r="71" spans="2:7" ht="15" customHeight="1">
      <c r="B71" s="26" t="s">
        <v>55</v>
      </c>
    </row>
    <row r="72" spans="2:7" ht="15" customHeight="1">
      <c r="B72" s="26" t="s">
        <v>56</v>
      </c>
    </row>
    <row r="73" spans="2:7" ht="15" customHeight="1">
      <c r="B73" s="26" t="s">
        <v>57</v>
      </c>
    </row>
    <row r="74" spans="2:7" ht="15" customHeight="1">
      <c r="B74" s="26" t="s">
        <v>58</v>
      </c>
    </row>
    <row r="75" spans="2:7" ht="15" customHeight="1">
      <c r="B75" s="26" t="s">
        <v>59</v>
      </c>
    </row>
    <row r="77" spans="2:7" ht="15" customHeight="1" thickBot="1">
      <c r="B77" s="101" t="s">
        <v>98</v>
      </c>
      <c r="C77" s="102"/>
      <c r="D77" s="79"/>
      <c r="E77" s="80"/>
    </row>
    <row r="78" spans="2:7" ht="15" customHeight="1">
      <c r="B78" s="81" t="s">
        <v>43</v>
      </c>
      <c r="C78" s="82" t="s">
        <v>99</v>
      </c>
      <c r="D78" s="83" t="s">
        <v>100</v>
      </c>
      <c r="E78" s="80"/>
    </row>
    <row r="79" spans="2:7" ht="15" customHeight="1">
      <c r="B79" s="84" t="s">
        <v>101</v>
      </c>
      <c r="C79" s="85">
        <f>G29</f>
        <v>4420000</v>
      </c>
      <c r="D79" s="86">
        <f>(C79/C85)</f>
        <v>0.48599840786041948</v>
      </c>
      <c r="E79" s="80"/>
    </row>
    <row r="80" spans="2:7" ht="15" customHeight="1">
      <c r="B80" s="84" t="s">
        <v>102</v>
      </c>
      <c r="C80" s="85">
        <f>G36</f>
        <v>117000</v>
      </c>
      <c r="D80" s="86">
        <v>0</v>
      </c>
      <c r="E80" s="80"/>
    </row>
    <row r="81" spans="2:5" ht="15" customHeight="1">
      <c r="B81" s="84" t="s">
        <v>103</v>
      </c>
      <c r="C81" s="85">
        <f>G43</f>
        <v>234000</v>
      </c>
      <c r="D81" s="86">
        <f>(C81/C85)</f>
        <v>2.5729327474963384E-2</v>
      </c>
      <c r="E81" s="80"/>
    </row>
    <row r="82" spans="2:5" ht="15" customHeight="1">
      <c r="B82" s="84" t="s">
        <v>36</v>
      </c>
      <c r="C82" s="85">
        <f>G55</f>
        <v>3890600</v>
      </c>
      <c r="D82" s="86">
        <f>(C82/C85)</f>
        <v>0.42778855330808779</v>
      </c>
      <c r="E82" s="80"/>
    </row>
    <row r="83" spans="2:5" ht="15" customHeight="1">
      <c r="B83" s="84" t="s">
        <v>104</v>
      </c>
      <c r="C83" s="87">
        <f>G60</f>
        <v>0</v>
      </c>
      <c r="D83" s="86">
        <f>(C83/C85)</f>
        <v>0</v>
      </c>
      <c r="E83" s="88"/>
    </row>
    <row r="84" spans="2:5" ht="15" customHeight="1">
      <c r="B84" s="84" t="s">
        <v>105</v>
      </c>
      <c r="C84" s="87">
        <f>G63</f>
        <v>433080</v>
      </c>
      <c r="D84" s="86">
        <f>(C84/C85)</f>
        <v>4.7619047619047616E-2</v>
      </c>
      <c r="E84" s="88"/>
    </row>
    <row r="85" spans="2:5" ht="15" customHeight="1" thickBot="1">
      <c r="B85" s="89" t="s">
        <v>106</v>
      </c>
      <c r="C85" s="90">
        <f>SUM(C79:C84)</f>
        <v>9094680</v>
      </c>
      <c r="D85" s="91">
        <f>SUM(D79:D84)</f>
        <v>0.98713533626251837</v>
      </c>
      <c r="E85" s="88"/>
    </row>
    <row r="86" spans="2:5" ht="15" customHeight="1">
      <c r="B86" s="92"/>
      <c r="C86" s="93"/>
      <c r="D86" s="93"/>
      <c r="E86" s="93"/>
    </row>
    <row r="87" spans="2:5" ht="15" customHeight="1" thickBot="1">
      <c r="B87" s="94"/>
      <c r="C87" s="93"/>
      <c r="D87" s="93"/>
      <c r="E87" s="93"/>
    </row>
    <row r="88" spans="2:5" ht="15" customHeight="1" thickBot="1">
      <c r="B88" s="103" t="s">
        <v>108</v>
      </c>
      <c r="C88" s="104"/>
      <c r="D88" s="104"/>
      <c r="E88" s="105"/>
    </row>
    <row r="89" spans="2:5" ht="15" customHeight="1">
      <c r="B89" s="95" t="s">
        <v>110</v>
      </c>
      <c r="C89" s="96">
        <v>2500</v>
      </c>
      <c r="D89" s="96">
        <v>2800</v>
      </c>
      <c r="E89" s="96">
        <v>3000</v>
      </c>
    </row>
    <row r="90" spans="2:5" ht="15" customHeight="1" thickBot="1">
      <c r="B90" s="89" t="s">
        <v>109</v>
      </c>
      <c r="C90" s="90">
        <f>(G64/C89)</f>
        <v>3637.8719999999998</v>
      </c>
      <c r="D90" s="90">
        <f>(G64/D89)</f>
        <v>3248.1</v>
      </c>
      <c r="E90" s="97">
        <f>(G64/E89)</f>
        <v>3031.56</v>
      </c>
    </row>
    <row r="91" spans="2:5" ht="15" customHeight="1">
      <c r="B91" s="98" t="s">
        <v>107</v>
      </c>
      <c r="C91" s="99"/>
      <c r="D91" s="99"/>
      <c r="E91" s="99"/>
    </row>
  </sheetData>
  <mergeCells count="10">
    <mergeCell ref="E15:F15"/>
    <mergeCell ref="B17:G17"/>
    <mergeCell ref="B77:C77"/>
    <mergeCell ref="B88:E8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A25388-9506-4343-A766-1E2CAF339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6217D-5E77-4A16-83DF-5FC1C62E7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43CBB-74B4-445D-AD5F-03561BF6DCD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030f0af-99cb-42f1-88fc-acec73331192"/>
    <ds:schemaRef ds:uri="http://schemas.microsoft.com/sharepoint/v3"/>
    <ds:schemaRef ds:uri="http://purl.org/dc/dcmitype/"/>
    <ds:schemaRef ds:uri="c5dbce2d-49dc-4afe-a5b0-d7fb7a90116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Crisantemo Spray</vt:lpstr>
      <vt:lpstr>Al junio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2019-04-29T19:56:43Z</cp:lastPrinted>
  <dcterms:created xsi:type="dcterms:W3CDTF">2014-09-10T20:26:00Z</dcterms:created>
  <dcterms:modified xsi:type="dcterms:W3CDTF">2022-07-22T14:11:55Z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