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0" yWindow="0" windowWidth="28800" windowHeight="18000"/>
  </bookViews>
  <sheets>
    <sheet name="DURAZNO" sheetId="1" r:id="rId1"/>
  </sheets>
  <definedNames>
    <definedName name="_xlnm.Print_Area" localSheetId="0">DURAZNO!$A$1:$G$102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47" i="1" l="1"/>
  <c r="G48" i="1"/>
  <c r="G49" i="1"/>
  <c r="G51" i="1"/>
  <c r="G52" i="1"/>
  <c r="G53" i="1"/>
  <c r="G54" i="1"/>
  <c r="G55" i="1"/>
  <c r="G57" i="1"/>
  <c r="G59" i="1"/>
  <c r="G60" i="1"/>
  <c r="G61" i="1"/>
  <c r="G62" i="1"/>
  <c r="G63" i="1"/>
  <c r="G64" i="1"/>
  <c r="G37" i="1"/>
  <c r="G38" i="1"/>
  <c r="G39" i="1"/>
  <c r="D100" i="1"/>
  <c r="G36" i="1"/>
  <c r="G40" i="1"/>
  <c r="G41" i="1"/>
  <c r="G35" i="1"/>
  <c r="G21" i="1"/>
  <c r="G22" i="1"/>
  <c r="G23" i="1"/>
  <c r="G24" i="1"/>
  <c r="G25" i="1"/>
  <c r="G20" i="1"/>
  <c r="G66" i="1" l="1"/>
  <c r="C93" i="1" s="1"/>
  <c r="G26" i="1"/>
  <c r="C90" i="1" s="1"/>
  <c r="G42" i="1"/>
  <c r="C92" i="1" s="1"/>
  <c r="C94" i="1"/>
  <c r="C91" i="1" l="1"/>
  <c r="G76" i="1"/>
  <c r="G73" i="1" l="1"/>
  <c r="G74" i="1" s="1"/>
  <c r="C95" i="1" s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<sst xmlns="http://schemas.openxmlformats.org/spreadsheetml/2006/main" count="191" uniqueCount="120">
  <si>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</si>
  <si>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</si>
  <si>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</si>
  <si>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</si>
  <si>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</si>
  <si>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</si>
  <si>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</si>
  <si>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</si>
  <si>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</si>
  <si>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</si>
  <si>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</si>
  <si>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</si>
  <si>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</si>
  <si>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</si>
  <si>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</si>
  <si>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</si>
  <si>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</si>
  <si>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</si>
  <si>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</si>
  <si>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</si>
  <si>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</si>
  <si>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</si>
  <si>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</si>
  <si>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</si>
  <si>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</si>
  <si>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</si>
  <si>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</si>
  <si>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</si>
  <si>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</si>
  <si>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</si>
  <si>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</si>
  <si>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</si>
  <si>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</si>
  <si>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</si>
  <si>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</si>
  <si>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</si>
  <si>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</si>
  <si>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</si>
  <si>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</si>
  <si>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</si>
  <si>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</si>
  <si>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</si>
  <si>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</si>
  <si>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</si>
  <si>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</si>
  <si>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</si>
  <si>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</si>
  <si>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</si>
  <si>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</si>
  <si>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</si>
  <si>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</si>
  <si>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</si>
  <si>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</si>
  <si>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</si>
  <si>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</si>
  <si>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</si>
  <si>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</si>
  <si>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</si>
  <si>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</si>
  <si>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</si>
  <si>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</si>
  <si>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kg</t>
  </si>
  <si>
    <t>DURAZNO CONSERVERO</t>
  </si>
  <si>
    <t>Carson, Andross, Dr. Davis</t>
  </si>
  <si>
    <t>Medio-Alto</t>
  </si>
  <si>
    <t>Lib. B. O'Higgins</t>
  </si>
  <si>
    <t>San Vicente</t>
  </si>
  <si>
    <t>TODAS</t>
  </si>
  <si>
    <t>Enero - Febrero</t>
  </si>
  <si>
    <t>Agroindustria</t>
  </si>
  <si>
    <t>Helada, lluvias</t>
  </si>
  <si>
    <t>Poda</t>
  </si>
  <si>
    <t>Junio</t>
  </si>
  <si>
    <t>Raleo</t>
  </si>
  <si>
    <t>Octubre</t>
  </si>
  <si>
    <t>Control de malezas</t>
  </si>
  <si>
    <t>Enero - Diciembre</t>
  </si>
  <si>
    <t xml:space="preserve">Riego </t>
  </si>
  <si>
    <t>Octubre - Mayo</t>
  </si>
  <si>
    <t>Cosecha 80 bins/ha</t>
  </si>
  <si>
    <t>Varios (cercos, conducción, tutores, etc.)</t>
  </si>
  <si>
    <t>Surqueadura, riego</t>
  </si>
  <si>
    <t>Triturar residuos de poda</t>
  </si>
  <si>
    <t>Julio</t>
  </si>
  <si>
    <t>Incorporación de residuos</t>
  </si>
  <si>
    <t>Agosto</t>
  </si>
  <si>
    <t>Cosecha, carro de arrastre</t>
  </si>
  <si>
    <t>Aplicación de pesticidas</t>
  </si>
  <si>
    <t>FERTILIZANTES</t>
  </si>
  <si>
    <t>Marzo - Noviembre</t>
  </si>
  <si>
    <t xml:space="preserve">Mezcla NPK </t>
  </si>
  <si>
    <t>Indar I</t>
  </si>
  <si>
    <t>lt</t>
  </si>
  <si>
    <t>FUNGICIDAS</t>
  </si>
  <si>
    <t>Propizol</t>
  </si>
  <si>
    <t>Septiembre</t>
  </si>
  <si>
    <t>Nordox</t>
  </si>
  <si>
    <t>Abril - Agosto</t>
  </si>
  <si>
    <t>Ziram I (reempl. a Ferbam)</t>
  </si>
  <si>
    <t>Julio - Agosto</t>
  </si>
  <si>
    <t>Azufre WP</t>
  </si>
  <si>
    <t>Septiembre - Octubre</t>
  </si>
  <si>
    <t>Tebuconazol</t>
  </si>
  <si>
    <t>Septiembre - Diciembre</t>
  </si>
  <si>
    <t>HERBICIDAS</t>
  </si>
  <si>
    <t>Agosto - Octubre</t>
  </si>
  <si>
    <t>INSECTICIDAS</t>
  </si>
  <si>
    <t>Karate</t>
  </si>
  <si>
    <t>Septiembre - Marzo</t>
  </si>
  <si>
    <t>Citroliv</t>
  </si>
  <si>
    <t>Clorpirifos</t>
  </si>
  <si>
    <t>Punto 70</t>
  </si>
  <si>
    <t>Imidan</t>
  </si>
  <si>
    <t>Zero</t>
  </si>
  <si>
    <t>RENDIMIENTO (KG/ha)</t>
  </si>
  <si>
    <t>PRECIO ESPERADO ($/kg)</t>
  </si>
  <si>
    <t>ESCENARIOS COSTO UNITARIO  ($/kg)</t>
  </si>
  <si>
    <t>Rendimiento  (kg/hà)</t>
  </si>
  <si>
    <t>Costo unitario ($/ kg) (*)</t>
  </si>
  <si>
    <t>Glifosato 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</si>
</sst>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 applyNumberFormat="0" applyFill="0" applyBorder="0" applyProtection="0"/>
    <xf numFmtId="0" fontId="19" fillId="0" borderId="18"/>
    <xf numFmtId="164" fontId="19" fillId="0" borderId="18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6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6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6" fontId="12" fillId="7" borderId="34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5" fontId="1" fillId="2" borderId="18" xfId="0" applyNumberFormat="1" applyFont="1" applyFill="1" applyBorder="1" applyAlignment="1">
      <alignment horizontal="right" vertical="center"/>
    </xf>
    <xf numFmtId="165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0" fontId="20" fillId="0" borderId="55" xfId="1" applyFont="1" applyBorder="1" applyAlignment="1">
      <alignment horizontal="right" vertical="center" wrapText="1"/>
    </xf>
    <xf numFmtId="0" fontId="20" fillId="0" borderId="55" xfId="1" applyFont="1" applyBorder="1" applyAlignment="1">
      <alignment horizontal="right" vertical="center"/>
    </xf>
    <xf numFmtId="17" fontId="20" fillId="0" borderId="55" xfId="1" applyNumberFormat="1" applyFont="1" applyBorder="1" applyAlignment="1">
      <alignment horizontal="right" vertical="center"/>
    </xf>
    <xf numFmtId="3" fontId="20" fillId="0" borderId="55" xfId="1" applyNumberFormat="1" applyFont="1" applyBorder="1" applyAlignment="1">
      <alignment horizontal="right" vertical="center"/>
    </xf>
    <xf numFmtId="0" fontId="20" fillId="0" borderId="48" xfId="1" applyFont="1" applyBorder="1" applyAlignment="1">
      <alignment wrapText="1"/>
    </xf>
    <xf numFmtId="0" fontId="20" fillId="0" borderId="48" xfId="1" applyFont="1" applyBorder="1" applyAlignment="1">
      <alignment horizontal="center" wrapText="1"/>
    </xf>
    <xf numFmtId="0" fontId="21" fillId="0" borderId="48" xfId="1" applyFont="1" applyBorder="1" applyAlignment="1">
      <alignment wrapText="1"/>
    </xf>
    <xf numFmtId="0" fontId="21" fillId="0" borderId="48" xfId="1" applyFont="1" applyBorder="1" applyAlignment="1">
      <alignment horizontal="center" wrapText="1"/>
    </xf>
    <xf numFmtId="3" fontId="21" fillId="0" borderId="48" xfId="2" applyNumberFormat="1" applyFont="1" applyFill="1" applyBorder="1" applyAlignment="1">
      <alignment horizontal="center" wrapText="1"/>
    </xf>
    <xf numFmtId="0" fontId="20" fillId="0" borderId="48" xfId="1" applyFont="1" applyBorder="1" applyAlignment="1">
      <alignment horizontal="left" wrapText="1"/>
    </xf>
    <xf numFmtId="0" fontId="22" fillId="0" borderId="48" xfId="1" applyFont="1" applyBorder="1" applyAlignment="1">
      <alignment vertical="center"/>
    </xf>
    <xf numFmtId="0" fontId="22" fillId="0" borderId="48" xfId="1" applyFont="1" applyBorder="1" applyAlignment="1">
      <alignment horizontal="center" vertical="center"/>
    </xf>
    <xf numFmtId="4" fontId="22" fillId="0" borderId="48" xfId="1" applyNumberFormat="1" applyFont="1" applyBorder="1" applyAlignment="1">
      <alignment horizontal="center" vertical="center"/>
    </xf>
    <xf numFmtId="0" fontId="20" fillId="0" borderId="48" xfId="1" applyFont="1" applyBorder="1"/>
    <xf numFmtId="0" fontId="20" fillId="0" borderId="48" xfId="1" applyFont="1" applyBorder="1" applyAlignment="1">
      <alignment horizontal="center"/>
    </xf>
    <xf numFmtId="3" fontId="21" fillId="0" borderId="48" xfId="2" applyNumberFormat="1" applyFont="1" applyFill="1" applyBorder="1" applyAlignment="1">
      <alignment horizontal="center"/>
    </xf>
    <xf numFmtId="3" fontId="21" fillId="9" borderId="48" xfId="2" applyNumberFormat="1" applyFont="1" applyFill="1" applyBorder="1" applyAlignment="1">
      <alignment horizontal="center"/>
    </xf>
    <xf numFmtId="3" fontId="21" fillId="0" borderId="48" xfId="1" applyNumberFormat="1" applyFont="1" applyBorder="1" applyAlignment="1">
      <alignment horizontal="center"/>
    </xf>
    <xf numFmtId="0" fontId="2" fillId="2" borderId="56" xfId="0" applyFont="1" applyFill="1" applyBorder="1" applyAlignment="1">
      <alignment horizontal="right" wrapText="1"/>
    </xf>
    <xf numFmtId="0" fontId="4" fillId="2" borderId="57" xfId="0" applyFont="1" applyFill="1" applyBorder="1" applyAlignment="1"/>
    <xf numFmtId="0" fontId="20" fillId="0" borderId="58" xfId="1" applyFont="1" applyBorder="1" applyAlignment="1">
      <alignment horizontal="right" vertical="center"/>
    </xf>
    <xf numFmtId="167" fontId="21" fillId="0" borderId="48" xfId="2" applyNumberFormat="1" applyFont="1" applyFill="1" applyBorder="1"/>
    <xf numFmtId="0" fontId="20" fillId="0" borderId="48" xfId="1" applyFont="1" applyBorder="1" applyAlignment="1">
      <alignment horizontal="right" vertical="center"/>
    </xf>
    <xf numFmtId="165" fontId="23" fillId="5" borderId="23" xfId="0" applyNumberFormat="1" applyFont="1" applyFill="1" applyBorder="1" applyAlignment="1">
      <alignment vertical="center"/>
    </xf>
    <xf numFmtId="165" fontId="23" fillId="3" borderId="25" xfId="0" applyNumberFormat="1" applyFont="1" applyFill="1" applyBorder="1" applyAlignment="1">
      <alignment vertical="center"/>
    </xf>
    <xf numFmtId="165" fontId="23" fillId="5" borderId="2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7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0" fontId="4" fillId="2" borderId="5" xfId="0" applyFont="1" applyFill="1" applyBorder="1" applyAlignment="1">
      <alignment wrapText="1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17009</xdr:colOff>
      <xdr:row>0</xdr:row>
      <xdr:rowOff>68036</xdr:rowOff>
    </xdr:from>
    <xdr:to>
      <xdr:col>7</xdr:col>
      <xdr:colOff>36059</xdr:colOff>
      <xdr:row>6</xdr:row>
      <xdr:rowOff>100120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888" y="68036"/>
          <a:ext cx="6907667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102"/>
  <sheetViews>
    <sheetView showGridLines="0" tabSelected="1" zoomScale="112" zoomScaleNormal="112" workbookViewId="0">
      <selection activeCell="C13" sqref="C13"/>
    </sheetView>
  </sheetViews>
  <sheetFormatPr baseColWidth="10" defaultColWidth="10.85546875" defaultRowHeight="11.25" customHeight="1" x14ac:dyDescent="0.25"/>
  <cols>
    <col min="2" max="2" width="2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104" customWidth="1"/>
    <col min="8" max="255" width="10.85546875" style="1" customWidth="1"/>
  </cols>
  <sheetData>
    <row r="1" spans="2:7" ht="15" customHeight="1" x14ac:dyDescent="0.25">
      <c r="B1" s="2"/>
      <c r="C1" s="2"/>
      <c r="D1" s="2"/>
      <c r="E1" s="2"/>
      <c r="F1" s="2"/>
      <c r="G1" s="92"/>
    </row>
    <row r="2" spans="2:7" ht="15" customHeight="1" x14ac:dyDescent="0.25">
      <c r="B2" s="2"/>
      <c r="C2" s="2"/>
      <c r="D2" s="2"/>
      <c r="E2" s="2"/>
      <c r="F2" s="2"/>
      <c r="G2" s="92"/>
    </row>
    <row r="3" spans="2:7" ht="15" customHeight="1" x14ac:dyDescent="0.25">
      <c r="B3" s="2"/>
      <c r="C3" s="2"/>
      <c r="D3" s="2"/>
      <c r="E3" s="2"/>
      <c r="F3" s="2"/>
      <c r="G3" s="92"/>
    </row>
    <row r="4" spans="2:7" ht="15" customHeight="1" x14ac:dyDescent="0.25">
      <c r="B4" s="2"/>
      <c r="C4" s="2"/>
      <c r="D4" s="2"/>
      <c r="E4" s="2"/>
      <c r="F4" s="2"/>
      <c r="G4" s="92"/>
    </row>
    <row r="5" spans="2:7" ht="15" customHeight="1" x14ac:dyDescent="0.25">
      <c r="B5" s="2"/>
      <c r="C5" s="2"/>
      <c r="D5" s="2"/>
      <c r="E5" s="2"/>
      <c r="F5" s="2"/>
      <c r="G5" s="92"/>
    </row>
    <row r="6" spans="2:7" ht="15" customHeight="1" x14ac:dyDescent="0.25">
      <c r="B6" s="2"/>
      <c r="C6" s="2"/>
      <c r="D6" s="2"/>
      <c r="E6" s="2"/>
      <c r="F6" s="2"/>
      <c r="G6" s="92"/>
    </row>
    <row r="7" spans="2:7" ht="15" customHeight="1" x14ac:dyDescent="0.25">
      <c r="B7" s="3"/>
      <c r="C7" s="4"/>
      <c r="D7" s="2"/>
      <c r="E7" s="4"/>
      <c r="F7" s="4"/>
      <c r="G7" s="93"/>
    </row>
    <row r="8" spans="2:7" ht="12" customHeight="1" x14ac:dyDescent="0.25">
      <c r="B8" s="5" t="s">
        <v>0</v>
      </c>
      <c r="C8" s="128" t="s">
        <v>62</v>
      </c>
      <c r="D8" s="6"/>
      <c r="E8" s="154" t="s">
        <v>114</v>
      </c>
      <c r="F8" s="155"/>
      <c r="G8" s="131">
        <v>30000</v>
      </c>
    </row>
    <row r="9" spans="2:7" ht="24" x14ac:dyDescent="0.25">
      <c r="B9" s="7" t="s">
        <v>1</v>
      </c>
      <c r="C9" s="128" t="s">
        <v>63</v>
      </c>
      <c r="D9" s="8"/>
      <c r="E9" s="156" t="s">
        <v>2</v>
      </c>
      <c r="F9" s="167"/>
      <c r="G9" s="129" t="s">
        <v>68</v>
      </c>
    </row>
    <row r="10" spans="2:7" ht="18" customHeight="1" x14ac:dyDescent="0.25">
      <c r="B10" s="7" t="s">
        <v>3</v>
      </c>
      <c r="C10" s="129" t="s">
        <v>64</v>
      </c>
      <c r="D10" s="8"/>
      <c r="E10" s="156" t="s">
        <v>115</v>
      </c>
      <c r="F10" s="167"/>
      <c r="G10" s="148">
        <v>285</v>
      </c>
    </row>
    <row r="11" spans="2:7" ht="11.25" customHeight="1" x14ac:dyDescent="0.25">
      <c r="B11" s="7" t="s">
        <v>4</v>
      </c>
      <c r="C11" s="129" t="s">
        <v>65</v>
      </c>
      <c r="D11" s="8"/>
      <c r="E11" s="9" t="s">
        <v>5</v>
      </c>
      <c r="F11" s="147"/>
      <c r="G11" s="149">
        <f>+G10*G8</f>
        <v>8550000</v>
      </c>
    </row>
    <row r="12" spans="2:7" ht="11.25" customHeight="1" x14ac:dyDescent="0.25">
      <c r="B12" s="7" t="s">
        <v>6</v>
      </c>
      <c r="C12" s="129" t="s">
        <v>66</v>
      </c>
      <c r="D12" s="8"/>
      <c r="E12" s="156" t="s">
        <v>7</v>
      </c>
      <c r="F12" s="157"/>
      <c r="G12" s="150" t="s">
        <v>69</v>
      </c>
    </row>
    <row r="13" spans="2:7" ht="13.5" customHeight="1" x14ac:dyDescent="0.25">
      <c r="B13" s="7" t="s">
        <v>8</v>
      </c>
      <c r="C13" s="129" t="s">
        <v>67</v>
      </c>
      <c r="D13" s="8"/>
      <c r="E13" s="156" t="s">
        <v>9</v>
      </c>
      <c r="F13" s="157"/>
      <c r="G13" s="150" t="s">
        <v>68</v>
      </c>
    </row>
    <row r="14" spans="2:7" ht="15" x14ac:dyDescent="0.25">
      <c r="B14" s="7" t="s">
        <v>10</v>
      </c>
      <c r="C14" s="130" t="s">
        <v>72</v>
      </c>
      <c r="D14" s="8"/>
      <c r="E14" s="158" t="s">
        <v>11</v>
      </c>
      <c r="F14" s="159"/>
      <c r="G14" s="150" t="s">
        <v>70</v>
      </c>
    </row>
    <row r="15" spans="2:7" ht="12" customHeight="1" x14ac:dyDescent="0.25">
      <c r="B15" s="10"/>
      <c r="C15" s="11"/>
      <c r="D15" s="12"/>
      <c r="E15" s="13"/>
      <c r="F15" s="13"/>
      <c r="G15" s="146"/>
    </row>
    <row r="16" spans="2:7" ht="12" customHeight="1" x14ac:dyDescent="0.25">
      <c r="B16" s="160" t="s">
        <v>12</v>
      </c>
      <c r="C16" s="161"/>
      <c r="D16" s="161"/>
      <c r="E16" s="161"/>
      <c r="F16" s="161"/>
      <c r="G16" s="161"/>
    </row>
    <row r="17" spans="2:7" ht="12" customHeight="1" x14ac:dyDescent="0.25">
      <c r="B17" s="14"/>
      <c r="C17" s="15"/>
      <c r="D17" s="15"/>
      <c r="E17" s="15"/>
      <c r="F17" s="16"/>
      <c r="G17" s="94"/>
    </row>
    <row r="18" spans="2:7" ht="12" customHeight="1" x14ac:dyDescent="0.25">
      <c r="B18" s="17" t="s">
        <v>13</v>
      </c>
      <c r="C18" s="18"/>
      <c r="D18" s="19"/>
      <c r="E18" s="19"/>
      <c r="F18" s="19"/>
      <c r="G18" s="95"/>
    </row>
    <row r="19" spans="2:7" ht="24" customHeight="1" x14ac:dyDescent="0.25">
      <c r="B19" s="20" t="s">
        <v>14</v>
      </c>
      <c r="C19" s="20" t="s">
        <v>15</v>
      </c>
      <c r="D19" s="20" t="s">
        <v>16</v>
      </c>
      <c r="E19" s="20" t="s">
        <v>17</v>
      </c>
      <c r="F19" s="20" t="s">
        <v>18</v>
      </c>
      <c r="G19" s="20" t="s">
        <v>19</v>
      </c>
    </row>
    <row r="20" spans="2:7" ht="12.75" customHeight="1" x14ac:dyDescent="0.25">
      <c r="B20" s="132" t="s">
        <v>71</v>
      </c>
      <c r="C20" s="133" t="s">
        <v>20</v>
      </c>
      <c r="D20" s="133">
        <v>25</v>
      </c>
      <c r="E20" s="133" t="s">
        <v>72</v>
      </c>
      <c r="F20" s="119">
        <v>25000</v>
      </c>
      <c r="G20" s="119">
        <f>D20*F20</f>
        <v>625000</v>
      </c>
    </row>
    <row r="21" spans="2:7" ht="12.75" customHeight="1" x14ac:dyDescent="0.25">
      <c r="B21" s="132" t="s">
        <v>73</v>
      </c>
      <c r="C21" s="133" t="s">
        <v>20</v>
      </c>
      <c r="D21" s="133">
        <v>20</v>
      </c>
      <c r="E21" s="133" t="s">
        <v>74</v>
      </c>
      <c r="F21" s="119">
        <v>25000</v>
      </c>
      <c r="G21" s="119">
        <f t="shared" ref="G21:G25" si="0">D21*F21</f>
        <v>500000</v>
      </c>
    </row>
    <row r="22" spans="2:7" ht="12.75" customHeight="1" x14ac:dyDescent="0.25">
      <c r="B22" s="132" t="s">
        <v>75</v>
      </c>
      <c r="C22" s="133" t="s">
        <v>20</v>
      </c>
      <c r="D22" s="133">
        <v>2</v>
      </c>
      <c r="E22" s="133" t="s">
        <v>76</v>
      </c>
      <c r="F22" s="119">
        <v>25000</v>
      </c>
      <c r="G22" s="119">
        <f t="shared" si="0"/>
        <v>50000</v>
      </c>
    </row>
    <row r="23" spans="2:7" ht="12.75" customHeight="1" x14ac:dyDescent="0.25">
      <c r="B23" s="134" t="s">
        <v>77</v>
      </c>
      <c r="C23" s="133" t="s">
        <v>20</v>
      </c>
      <c r="D23" s="135">
        <v>7</v>
      </c>
      <c r="E23" s="133" t="s">
        <v>78</v>
      </c>
      <c r="F23" s="119">
        <v>25000</v>
      </c>
      <c r="G23" s="119">
        <f t="shared" si="0"/>
        <v>175000</v>
      </c>
    </row>
    <row r="24" spans="2:7" ht="12.75" customHeight="1" x14ac:dyDescent="0.25">
      <c r="B24" s="132" t="s">
        <v>79</v>
      </c>
      <c r="C24" s="133" t="s">
        <v>20</v>
      </c>
      <c r="D24" s="133">
        <v>32</v>
      </c>
      <c r="E24" s="133" t="s">
        <v>68</v>
      </c>
      <c r="F24" s="119">
        <v>25000</v>
      </c>
      <c r="G24" s="119">
        <f t="shared" si="0"/>
        <v>800000</v>
      </c>
    </row>
    <row r="25" spans="2:7" ht="24.75" x14ac:dyDescent="0.25">
      <c r="B25" s="132" t="s">
        <v>80</v>
      </c>
      <c r="C25" s="133" t="s">
        <v>20</v>
      </c>
      <c r="D25" s="133">
        <v>10</v>
      </c>
      <c r="E25" s="133" t="s">
        <v>76</v>
      </c>
      <c r="F25" s="119">
        <v>25000</v>
      </c>
      <c r="G25" s="119">
        <f t="shared" si="0"/>
        <v>250000</v>
      </c>
    </row>
    <row r="26" spans="2:7" ht="12.75" customHeight="1" x14ac:dyDescent="0.25">
      <c r="B26" s="21" t="s">
        <v>21</v>
      </c>
      <c r="C26" s="22"/>
      <c r="D26" s="22"/>
      <c r="E26" s="22"/>
      <c r="F26" s="23"/>
      <c r="G26" s="120">
        <f>G20+G21+G22+G23+G24+G25</f>
        <v>2400000</v>
      </c>
    </row>
    <row r="27" spans="2:7" ht="12" customHeight="1" x14ac:dyDescent="0.25">
      <c r="B27" s="14"/>
      <c r="C27" s="16"/>
      <c r="D27" s="16"/>
      <c r="E27" s="16"/>
      <c r="F27" s="24"/>
      <c r="G27" s="96"/>
    </row>
    <row r="28" spans="2:7" ht="12" customHeight="1" x14ac:dyDescent="0.25">
      <c r="B28" s="25" t="s">
        <v>22</v>
      </c>
      <c r="C28" s="26"/>
      <c r="D28" s="27"/>
      <c r="E28" s="27"/>
      <c r="F28" s="28"/>
      <c r="G28" s="97"/>
    </row>
    <row r="29" spans="2:7" ht="24" customHeight="1" x14ac:dyDescent="0.25">
      <c r="B29" s="29" t="s">
        <v>14</v>
      </c>
      <c r="C29" s="30" t="s">
        <v>15</v>
      </c>
      <c r="D29" s="30" t="s">
        <v>16</v>
      </c>
      <c r="E29" s="29" t="s">
        <v>58</v>
      </c>
      <c r="F29" s="30" t="s">
        <v>18</v>
      </c>
      <c r="G29" s="29" t="s">
        <v>19</v>
      </c>
    </row>
    <row r="30" spans="2:7" ht="12" customHeight="1" x14ac:dyDescent="0.25">
      <c r="B30" s="31"/>
      <c r="C30" s="32" t="s">
        <v>58</v>
      </c>
      <c r="D30" s="32" t="s">
        <v>58</v>
      </c>
      <c r="E30" s="32" t="s">
        <v>58</v>
      </c>
      <c r="F30" s="86" t="s">
        <v>58</v>
      </c>
      <c r="G30" s="122"/>
    </row>
    <row r="31" spans="2:7" ht="12" customHeight="1" x14ac:dyDescent="0.25">
      <c r="B31" s="33" t="s">
        <v>23</v>
      </c>
      <c r="C31" s="34"/>
      <c r="D31" s="34"/>
      <c r="E31" s="34"/>
      <c r="F31" s="35"/>
      <c r="G31" s="123"/>
    </row>
    <row r="32" spans="2:7" ht="12" customHeight="1" x14ac:dyDescent="0.25">
      <c r="B32" s="36"/>
      <c r="C32" s="37"/>
      <c r="D32" s="37"/>
      <c r="E32" s="37"/>
      <c r="F32" s="38"/>
      <c r="G32" s="98"/>
    </row>
    <row r="33" spans="2:11" ht="12" customHeight="1" x14ac:dyDescent="0.25">
      <c r="B33" s="25" t="s">
        <v>24</v>
      </c>
      <c r="C33" s="26"/>
      <c r="D33" s="27"/>
      <c r="E33" s="27"/>
      <c r="F33" s="28"/>
      <c r="G33" s="97"/>
    </row>
    <row r="34" spans="2:11" ht="24" customHeight="1" x14ac:dyDescent="0.25">
      <c r="B34" s="39" t="s">
        <v>14</v>
      </c>
      <c r="C34" s="39" t="s">
        <v>15</v>
      </c>
      <c r="D34" s="39" t="s">
        <v>16</v>
      </c>
      <c r="E34" s="39" t="s">
        <v>17</v>
      </c>
      <c r="F34" s="40" t="s">
        <v>18</v>
      </c>
      <c r="G34" s="39" t="s">
        <v>19</v>
      </c>
    </row>
    <row r="35" spans="2:11" ht="12.75" customHeight="1" x14ac:dyDescent="0.25">
      <c r="B35" s="132" t="s">
        <v>81</v>
      </c>
      <c r="C35" s="133" t="s">
        <v>25</v>
      </c>
      <c r="D35" s="135">
        <v>0.1</v>
      </c>
      <c r="E35" s="133" t="s">
        <v>78</v>
      </c>
      <c r="F35" s="136">
        <v>370000</v>
      </c>
      <c r="G35" s="119">
        <f>D35*F35</f>
        <v>37000</v>
      </c>
    </row>
    <row r="36" spans="2:11" ht="12.75" customHeight="1" x14ac:dyDescent="0.25">
      <c r="B36" s="132" t="s">
        <v>75</v>
      </c>
      <c r="C36" s="133" t="s">
        <v>25</v>
      </c>
      <c r="D36" s="135">
        <v>0.25</v>
      </c>
      <c r="E36" s="133" t="s">
        <v>76</v>
      </c>
      <c r="F36" s="136">
        <v>300000</v>
      </c>
      <c r="G36" s="119">
        <f t="shared" ref="G36:G41" si="1">D36*F36</f>
        <v>75000</v>
      </c>
    </row>
    <row r="37" spans="2:11" ht="12.75" customHeight="1" x14ac:dyDescent="0.25">
      <c r="B37" s="137" t="s">
        <v>82</v>
      </c>
      <c r="C37" s="133" t="s">
        <v>25</v>
      </c>
      <c r="D37" s="135">
        <v>0.33</v>
      </c>
      <c r="E37" s="135" t="s">
        <v>83</v>
      </c>
      <c r="F37" s="136">
        <v>110000</v>
      </c>
      <c r="G37" s="119">
        <f t="shared" si="1"/>
        <v>36300</v>
      </c>
    </row>
    <row r="38" spans="2:11" ht="12.75" customHeight="1" x14ac:dyDescent="0.25">
      <c r="B38" s="132" t="s">
        <v>84</v>
      </c>
      <c r="C38" s="133" t="s">
        <v>25</v>
      </c>
      <c r="D38" s="135">
        <v>0.33</v>
      </c>
      <c r="E38" s="135" t="s">
        <v>85</v>
      </c>
      <c r="F38" s="136">
        <v>85000</v>
      </c>
      <c r="G38" s="119">
        <f t="shared" si="1"/>
        <v>28050</v>
      </c>
    </row>
    <row r="39" spans="2:11" ht="12.75" customHeight="1" x14ac:dyDescent="0.25">
      <c r="B39" s="132" t="s">
        <v>86</v>
      </c>
      <c r="C39" s="133" t="s">
        <v>25</v>
      </c>
      <c r="D39" s="135">
        <v>6</v>
      </c>
      <c r="E39" s="135" t="s">
        <v>68</v>
      </c>
      <c r="F39" s="136">
        <v>45000</v>
      </c>
      <c r="G39" s="119">
        <f t="shared" si="1"/>
        <v>270000</v>
      </c>
    </row>
    <row r="40" spans="2:11" ht="12.75" customHeight="1" x14ac:dyDescent="0.25">
      <c r="B40" s="132" t="s">
        <v>87</v>
      </c>
      <c r="C40" s="133" t="s">
        <v>25</v>
      </c>
      <c r="D40" s="135">
        <v>10</v>
      </c>
      <c r="E40" s="133" t="s">
        <v>76</v>
      </c>
      <c r="F40" s="136">
        <v>45000</v>
      </c>
      <c r="G40" s="119">
        <f t="shared" si="1"/>
        <v>450000</v>
      </c>
    </row>
    <row r="41" spans="2:11" ht="12.75" customHeight="1" x14ac:dyDescent="0.25">
      <c r="B41" s="132" t="s">
        <v>60</v>
      </c>
      <c r="C41" s="133" t="s">
        <v>25</v>
      </c>
      <c r="D41" s="135">
        <v>0.5</v>
      </c>
      <c r="E41" s="133" t="s">
        <v>76</v>
      </c>
      <c r="F41" s="136">
        <v>90000</v>
      </c>
      <c r="G41" s="119">
        <f t="shared" si="1"/>
        <v>45000</v>
      </c>
    </row>
    <row r="42" spans="2:11" ht="12.75" customHeight="1" x14ac:dyDescent="0.25">
      <c r="B42" s="41" t="s">
        <v>26</v>
      </c>
      <c r="C42" s="42"/>
      <c r="D42" s="42"/>
      <c r="E42" s="42"/>
      <c r="F42" s="42"/>
      <c r="G42" s="121">
        <f>SUM(G35:G41)</f>
        <v>941350</v>
      </c>
    </row>
    <row r="43" spans="2:11" ht="12" customHeight="1" x14ac:dyDescent="0.25">
      <c r="B43" s="36"/>
      <c r="C43" s="37"/>
      <c r="D43" s="37"/>
      <c r="E43" s="37"/>
      <c r="F43" s="38"/>
      <c r="G43" s="98"/>
    </row>
    <row r="44" spans="2:11" ht="12" customHeight="1" x14ac:dyDescent="0.25">
      <c r="B44" s="25" t="s">
        <v>27</v>
      </c>
      <c r="C44" s="26"/>
      <c r="D44" s="27"/>
      <c r="E44" s="27"/>
      <c r="F44" s="28"/>
      <c r="G44" s="97"/>
    </row>
    <row r="45" spans="2:11" ht="24" customHeight="1" x14ac:dyDescent="0.25">
      <c r="B45" s="88" t="s">
        <v>28</v>
      </c>
      <c r="C45" s="88" t="s">
        <v>29</v>
      </c>
      <c r="D45" s="88" t="s">
        <v>30</v>
      </c>
      <c r="E45" s="88" t="s">
        <v>17</v>
      </c>
      <c r="F45" s="88" t="s">
        <v>18</v>
      </c>
      <c r="G45" s="99" t="s">
        <v>19</v>
      </c>
      <c r="K45" s="85"/>
    </row>
    <row r="46" spans="2:11" ht="12.75" customHeight="1" x14ac:dyDescent="0.25">
      <c r="B46" s="138" t="s">
        <v>88</v>
      </c>
      <c r="C46" s="138"/>
      <c r="D46" s="138"/>
      <c r="E46" s="139"/>
      <c r="F46" s="140"/>
      <c r="G46" s="90"/>
      <c r="K46" s="85"/>
    </row>
    <row r="47" spans="2:11" ht="12.75" customHeight="1" x14ac:dyDescent="0.25">
      <c r="B47" s="141" t="s">
        <v>59</v>
      </c>
      <c r="C47" s="142" t="s">
        <v>61</v>
      </c>
      <c r="D47" s="142">
        <v>250</v>
      </c>
      <c r="E47" s="142" t="s">
        <v>89</v>
      </c>
      <c r="F47" s="143">
        <v>1200</v>
      </c>
      <c r="G47" s="90">
        <f t="shared" ref="G47:G64" si="2">D47*F47</f>
        <v>300000</v>
      </c>
    </row>
    <row r="48" spans="2:11" ht="12.75" customHeight="1" x14ac:dyDescent="0.25">
      <c r="B48" s="141" t="s">
        <v>90</v>
      </c>
      <c r="C48" s="142" t="s">
        <v>61</v>
      </c>
      <c r="D48" s="142">
        <v>250</v>
      </c>
      <c r="E48" s="142" t="s">
        <v>89</v>
      </c>
      <c r="F48" s="144">
        <v>1300</v>
      </c>
      <c r="G48" s="90">
        <f t="shared" si="2"/>
        <v>325000</v>
      </c>
    </row>
    <row r="49" spans="2:7" ht="12.75" customHeight="1" x14ac:dyDescent="0.25">
      <c r="B49" s="132" t="s">
        <v>91</v>
      </c>
      <c r="C49" s="142" t="s">
        <v>92</v>
      </c>
      <c r="D49" s="133">
        <v>0.5</v>
      </c>
      <c r="E49" s="133" t="s">
        <v>85</v>
      </c>
      <c r="F49" s="143">
        <v>75000</v>
      </c>
      <c r="G49" s="90">
        <f t="shared" si="2"/>
        <v>37500</v>
      </c>
    </row>
    <row r="50" spans="2:7" ht="12.75" customHeight="1" x14ac:dyDescent="0.25">
      <c r="B50" s="138" t="s">
        <v>93</v>
      </c>
      <c r="C50" s="142"/>
      <c r="D50" s="142"/>
      <c r="E50" s="142"/>
      <c r="F50" s="145"/>
      <c r="G50" s="90"/>
    </row>
    <row r="51" spans="2:7" ht="12.75" customHeight="1" x14ac:dyDescent="0.25">
      <c r="B51" s="141" t="s">
        <v>94</v>
      </c>
      <c r="C51" s="142" t="s">
        <v>92</v>
      </c>
      <c r="D51" s="142">
        <v>1</v>
      </c>
      <c r="E51" s="142" t="s">
        <v>95</v>
      </c>
      <c r="F51" s="143">
        <v>26800</v>
      </c>
      <c r="G51" s="90">
        <f t="shared" si="2"/>
        <v>26800</v>
      </c>
    </row>
    <row r="52" spans="2:7" ht="12.75" customHeight="1" x14ac:dyDescent="0.25">
      <c r="B52" s="132" t="s">
        <v>96</v>
      </c>
      <c r="C52" s="142" t="s">
        <v>61</v>
      </c>
      <c r="D52" s="133">
        <v>15</v>
      </c>
      <c r="E52" s="133" t="s">
        <v>97</v>
      </c>
      <c r="F52" s="143">
        <v>18000</v>
      </c>
      <c r="G52" s="90">
        <f t="shared" si="2"/>
        <v>270000</v>
      </c>
    </row>
    <row r="53" spans="2:7" ht="12.75" customHeight="1" x14ac:dyDescent="0.25">
      <c r="B53" s="132" t="s">
        <v>98</v>
      </c>
      <c r="C53" s="142" t="s">
        <v>61</v>
      </c>
      <c r="D53" s="133">
        <v>2</v>
      </c>
      <c r="E53" s="133" t="s">
        <v>99</v>
      </c>
      <c r="F53" s="143">
        <v>14000</v>
      </c>
      <c r="G53" s="90">
        <f t="shared" si="2"/>
        <v>28000</v>
      </c>
    </row>
    <row r="54" spans="2:7" ht="12.75" customHeight="1" x14ac:dyDescent="0.25">
      <c r="B54" s="132" t="s">
        <v>100</v>
      </c>
      <c r="C54" s="142" t="s">
        <v>61</v>
      </c>
      <c r="D54" s="133">
        <v>12</v>
      </c>
      <c r="E54" s="133" t="s">
        <v>101</v>
      </c>
      <c r="F54" s="143">
        <v>5000</v>
      </c>
      <c r="G54" s="90">
        <f t="shared" si="2"/>
        <v>60000</v>
      </c>
    </row>
    <row r="55" spans="2:7" ht="12.75" customHeight="1" x14ac:dyDescent="0.25">
      <c r="B55" s="141" t="s">
        <v>102</v>
      </c>
      <c r="C55" s="142" t="s">
        <v>92</v>
      </c>
      <c r="D55" s="142">
        <v>1</v>
      </c>
      <c r="E55" s="133" t="s">
        <v>103</v>
      </c>
      <c r="F55" s="143">
        <v>70000</v>
      </c>
      <c r="G55" s="90">
        <f t="shared" si="2"/>
        <v>70000</v>
      </c>
    </row>
    <row r="56" spans="2:7" ht="12.75" customHeight="1" x14ac:dyDescent="0.25">
      <c r="B56" s="138" t="s">
        <v>104</v>
      </c>
      <c r="C56" s="142"/>
      <c r="D56" s="142"/>
      <c r="E56" s="142"/>
      <c r="F56" s="145"/>
      <c r="G56" s="90"/>
    </row>
    <row r="57" spans="2:7" ht="12.75" customHeight="1" x14ac:dyDescent="0.25">
      <c r="B57" s="141" t="s">
        <v>119</v>
      </c>
      <c r="C57" s="142" t="s">
        <v>92</v>
      </c>
      <c r="D57" s="142">
        <v>6</v>
      </c>
      <c r="E57" s="142" t="s">
        <v>105</v>
      </c>
      <c r="F57" s="143">
        <v>20000</v>
      </c>
      <c r="G57" s="90">
        <f t="shared" si="2"/>
        <v>120000</v>
      </c>
    </row>
    <row r="58" spans="2:7" ht="12.75" customHeight="1" x14ac:dyDescent="0.25">
      <c r="B58" s="138" t="s">
        <v>106</v>
      </c>
      <c r="C58" s="142"/>
      <c r="D58" s="133"/>
      <c r="E58" s="133"/>
      <c r="F58" s="143"/>
      <c r="G58" s="90"/>
    </row>
    <row r="59" spans="2:7" ht="12.75" customHeight="1" x14ac:dyDescent="0.25">
      <c r="B59" s="141" t="s">
        <v>107</v>
      </c>
      <c r="C59" s="142" t="s">
        <v>92</v>
      </c>
      <c r="D59" s="133">
        <v>1</v>
      </c>
      <c r="E59" s="142" t="s">
        <v>108</v>
      </c>
      <c r="F59" s="143">
        <v>47000</v>
      </c>
      <c r="G59" s="90">
        <f t="shared" si="2"/>
        <v>47000</v>
      </c>
    </row>
    <row r="60" spans="2:7" ht="12.75" customHeight="1" x14ac:dyDescent="0.25">
      <c r="B60" s="141" t="s">
        <v>109</v>
      </c>
      <c r="C60" s="142" t="s">
        <v>92</v>
      </c>
      <c r="D60" s="142">
        <v>30</v>
      </c>
      <c r="E60" s="142" t="s">
        <v>83</v>
      </c>
      <c r="F60" s="145">
        <v>2000</v>
      </c>
      <c r="G60" s="90">
        <f t="shared" si="2"/>
        <v>60000</v>
      </c>
    </row>
    <row r="61" spans="2:7" ht="12.75" customHeight="1" x14ac:dyDescent="0.25">
      <c r="B61" s="141" t="s">
        <v>110</v>
      </c>
      <c r="C61" s="142" t="s">
        <v>92</v>
      </c>
      <c r="D61" s="142">
        <v>2.5</v>
      </c>
      <c r="E61" s="142" t="s">
        <v>83</v>
      </c>
      <c r="F61" s="145">
        <v>17000</v>
      </c>
      <c r="G61" s="90">
        <f t="shared" si="2"/>
        <v>42500</v>
      </c>
    </row>
    <row r="62" spans="2:7" ht="12.75" customHeight="1" x14ac:dyDescent="0.25">
      <c r="B62" s="132" t="s">
        <v>111</v>
      </c>
      <c r="C62" s="142" t="s">
        <v>61</v>
      </c>
      <c r="D62" s="133">
        <v>0.2</v>
      </c>
      <c r="E62" s="133" t="s">
        <v>101</v>
      </c>
      <c r="F62" s="143">
        <v>80000</v>
      </c>
      <c r="G62" s="90">
        <f t="shared" si="2"/>
        <v>16000</v>
      </c>
    </row>
    <row r="63" spans="2:7" ht="12.75" customHeight="1" x14ac:dyDescent="0.25">
      <c r="B63" s="141" t="s">
        <v>112</v>
      </c>
      <c r="C63" s="142" t="s">
        <v>61</v>
      </c>
      <c r="D63" s="142">
        <v>1.5</v>
      </c>
      <c r="E63" s="142" t="s">
        <v>95</v>
      </c>
      <c r="F63" s="143">
        <v>50000</v>
      </c>
      <c r="G63" s="90">
        <f t="shared" si="2"/>
        <v>75000</v>
      </c>
    </row>
    <row r="64" spans="2:7" ht="12.75" customHeight="1" x14ac:dyDescent="0.25">
      <c r="B64" s="141" t="s">
        <v>113</v>
      </c>
      <c r="C64" s="142" t="s">
        <v>92</v>
      </c>
      <c r="D64" s="142">
        <v>1</v>
      </c>
      <c r="E64" s="142" t="s">
        <v>108</v>
      </c>
      <c r="F64" s="145">
        <v>36000</v>
      </c>
      <c r="G64" s="90">
        <f t="shared" si="2"/>
        <v>36000</v>
      </c>
    </row>
    <row r="65" spans="2:9" ht="12.75" customHeight="1" x14ac:dyDescent="0.25">
      <c r="B65" s="91"/>
      <c r="C65" s="87"/>
      <c r="D65" s="89"/>
      <c r="E65" s="87"/>
      <c r="F65" s="90"/>
      <c r="G65" s="90"/>
    </row>
    <row r="66" spans="2:9" ht="13.5" customHeight="1" x14ac:dyDescent="0.25">
      <c r="B66" s="114" t="s">
        <v>31</v>
      </c>
      <c r="C66" s="115"/>
      <c r="D66" s="115"/>
      <c r="E66" s="115"/>
      <c r="F66" s="116"/>
      <c r="G66" s="124">
        <f>SUM(G47:G64)</f>
        <v>1513800</v>
      </c>
    </row>
    <row r="67" spans="2:9" ht="12" customHeight="1" x14ac:dyDescent="0.25">
      <c r="B67" s="109"/>
      <c r="C67" s="110"/>
      <c r="D67" s="110"/>
      <c r="E67" s="111"/>
      <c r="F67" s="112"/>
      <c r="G67" s="113"/>
    </row>
    <row r="68" spans="2:9" ht="12" customHeight="1" x14ac:dyDescent="0.25">
      <c r="B68" s="25" t="s">
        <v>32</v>
      </c>
      <c r="C68" s="26"/>
      <c r="D68" s="27"/>
      <c r="E68" s="27"/>
      <c r="F68" s="28"/>
      <c r="G68" s="97"/>
    </row>
    <row r="69" spans="2:9" ht="24" customHeight="1" x14ac:dyDescent="0.25">
      <c r="B69" s="106" t="s">
        <v>33</v>
      </c>
      <c r="C69" s="88" t="s">
        <v>29</v>
      </c>
      <c r="D69" s="88" t="s">
        <v>30</v>
      </c>
      <c r="E69" s="106" t="s">
        <v>17</v>
      </c>
      <c r="F69" s="88" t="s">
        <v>18</v>
      </c>
      <c r="G69" s="106" t="s">
        <v>19</v>
      </c>
    </row>
    <row r="70" spans="2:9" ht="16.5" customHeight="1" x14ac:dyDescent="0.25">
      <c r="B70" s="107" t="s">
        <v>58</v>
      </c>
      <c r="C70" s="108" t="s">
        <v>58</v>
      </c>
      <c r="D70" s="108" t="s">
        <v>58</v>
      </c>
      <c r="E70" s="87" t="s">
        <v>58</v>
      </c>
      <c r="F70" s="90" t="s">
        <v>58</v>
      </c>
      <c r="G70" s="90"/>
    </row>
    <row r="71" spans="2:9" ht="13.5" customHeight="1" x14ac:dyDescent="0.25">
      <c r="B71" s="43" t="s">
        <v>34</v>
      </c>
      <c r="C71" s="44"/>
      <c r="D71" s="44"/>
      <c r="E71" s="105"/>
      <c r="F71" s="45"/>
      <c r="G71" s="125"/>
      <c r="I71" s="117"/>
    </row>
    <row r="72" spans="2:9" ht="12" customHeight="1" x14ac:dyDescent="0.25">
      <c r="B72" s="55"/>
      <c r="C72" s="55"/>
      <c r="D72" s="55"/>
      <c r="E72" s="55"/>
      <c r="F72" s="56"/>
      <c r="G72" s="100"/>
    </row>
    <row r="73" spans="2:9" ht="12" customHeight="1" x14ac:dyDescent="0.25">
      <c r="B73" s="57" t="s">
        <v>35</v>
      </c>
      <c r="C73" s="58"/>
      <c r="D73" s="58"/>
      <c r="E73" s="58"/>
      <c r="F73" s="58"/>
      <c r="G73" s="151">
        <f>G26+G31+G42+G66+G71</f>
        <v>4855150</v>
      </c>
    </row>
    <row r="74" spans="2:9" ht="12" customHeight="1" x14ac:dyDescent="0.25">
      <c r="B74" s="59" t="s">
        <v>36</v>
      </c>
      <c r="C74" s="47"/>
      <c r="D74" s="47"/>
      <c r="E74" s="47"/>
      <c r="F74" s="47"/>
      <c r="G74" s="152">
        <f>G73*0.05</f>
        <v>242757.5</v>
      </c>
    </row>
    <row r="75" spans="2:9" ht="12" customHeight="1" x14ac:dyDescent="0.25">
      <c r="B75" s="60" t="s">
        <v>37</v>
      </c>
      <c r="C75" s="46"/>
      <c r="D75" s="46"/>
      <c r="E75" s="46"/>
      <c r="F75" s="46"/>
      <c r="G75" s="153">
        <f>G74+G73</f>
        <v>5097907.5</v>
      </c>
    </row>
    <row r="76" spans="2:9" ht="12" customHeight="1" x14ac:dyDescent="0.25">
      <c r="B76" s="59" t="s">
        <v>38</v>
      </c>
      <c r="C76" s="47"/>
      <c r="D76" s="47"/>
      <c r="E76" s="47"/>
      <c r="F76" s="47"/>
      <c r="G76" s="152">
        <f>G11</f>
        <v>8550000</v>
      </c>
    </row>
    <row r="77" spans="2:9" ht="12" customHeight="1" x14ac:dyDescent="0.25">
      <c r="B77" s="61" t="s">
        <v>39</v>
      </c>
      <c r="C77" s="62"/>
      <c r="D77" s="62"/>
      <c r="E77" s="62"/>
      <c r="F77" s="62"/>
      <c r="G77" s="151">
        <f>G76-G75</f>
        <v>3452092.5</v>
      </c>
    </row>
    <row r="78" spans="2:9" ht="12" customHeight="1" x14ac:dyDescent="0.25">
      <c r="B78" s="53" t="s">
        <v>40</v>
      </c>
      <c r="C78" s="54"/>
      <c r="D78" s="54"/>
      <c r="E78" s="54"/>
      <c r="F78" s="54"/>
      <c r="G78" s="101"/>
    </row>
    <row r="79" spans="2:9" ht="12.75" customHeight="1" thickBot="1" x14ac:dyDescent="0.3">
      <c r="B79" s="63"/>
      <c r="C79" s="54"/>
      <c r="D79" s="54"/>
      <c r="E79" s="54"/>
      <c r="F79" s="54"/>
      <c r="G79" s="101"/>
    </row>
    <row r="80" spans="2:9" ht="12" customHeight="1" x14ac:dyDescent="0.25">
      <c r="B80" s="74" t="s">
        <v>41</v>
      </c>
      <c r="C80" s="75"/>
      <c r="D80" s="75"/>
      <c r="E80" s="75"/>
      <c r="F80" s="76"/>
      <c r="G80" s="101"/>
    </row>
    <row r="81" spans="2:7" ht="12" customHeight="1" x14ac:dyDescent="0.25">
      <c r="B81" s="77" t="s">
        <v>42</v>
      </c>
      <c r="C81" s="52"/>
      <c r="D81" s="52"/>
      <c r="E81" s="52"/>
      <c r="F81" s="78"/>
      <c r="G81" s="101"/>
    </row>
    <row r="82" spans="2:7" ht="12" customHeight="1" x14ac:dyDescent="0.25">
      <c r="B82" s="77" t="s">
        <v>43</v>
      </c>
      <c r="C82" s="52"/>
      <c r="D82" s="52"/>
      <c r="E82" s="52"/>
      <c r="F82" s="78"/>
      <c r="G82" s="101"/>
    </row>
    <row r="83" spans="2:7" ht="12" customHeight="1" x14ac:dyDescent="0.25">
      <c r="B83" s="77" t="s">
        <v>44</v>
      </c>
      <c r="C83" s="52"/>
      <c r="D83" s="52"/>
      <c r="E83" s="52"/>
      <c r="F83" s="78"/>
      <c r="G83" s="101"/>
    </row>
    <row r="84" spans="2:7" ht="12" customHeight="1" x14ac:dyDescent="0.25">
      <c r="B84" s="77" t="s">
        <v>45</v>
      </c>
      <c r="C84" s="52"/>
      <c r="D84" s="52"/>
      <c r="E84" s="52"/>
      <c r="F84" s="78"/>
      <c r="G84" s="101"/>
    </row>
    <row r="85" spans="2:7" ht="12" customHeight="1" x14ac:dyDescent="0.25">
      <c r="B85" s="77" t="s">
        <v>46</v>
      </c>
      <c r="C85" s="52"/>
      <c r="D85" s="52"/>
      <c r="E85" s="52"/>
      <c r="F85" s="78"/>
      <c r="G85" s="101"/>
    </row>
    <row r="86" spans="2:7" ht="12.75" customHeight="1" thickBot="1" x14ac:dyDescent="0.3">
      <c r="B86" s="79" t="s">
        <v>47</v>
      </c>
      <c r="C86" s="80"/>
      <c r="D86" s="80"/>
      <c r="E86" s="80"/>
      <c r="F86" s="81"/>
      <c r="G86" s="101"/>
    </row>
    <row r="87" spans="2:7" ht="12.75" customHeight="1" x14ac:dyDescent="0.25">
      <c r="B87" s="72"/>
      <c r="C87" s="52"/>
      <c r="D87" s="52"/>
      <c r="E87" s="52"/>
      <c r="F87" s="52"/>
      <c r="G87" s="101"/>
    </row>
    <row r="88" spans="2:7" ht="15" customHeight="1" thickBot="1" x14ac:dyDescent="0.3">
      <c r="B88" s="165" t="s">
        <v>48</v>
      </c>
      <c r="C88" s="166"/>
      <c r="D88" s="71"/>
      <c r="E88" s="48"/>
      <c r="F88" s="48"/>
      <c r="G88" s="101"/>
    </row>
    <row r="89" spans="2:7" ht="12" customHeight="1" x14ac:dyDescent="0.25">
      <c r="B89" s="65" t="s">
        <v>33</v>
      </c>
      <c r="C89" s="126" t="s">
        <v>49</v>
      </c>
      <c r="D89" s="127" t="s">
        <v>50</v>
      </c>
      <c r="E89" s="48"/>
      <c r="F89" s="48"/>
      <c r="G89" s="101"/>
    </row>
    <row r="90" spans="2:7" ht="12" customHeight="1" x14ac:dyDescent="0.25">
      <c r="B90" s="66" t="s">
        <v>51</v>
      </c>
      <c r="C90" s="49">
        <f>G26</f>
        <v>2400000</v>
      </c>
      <c r="D90" s="67">
        <f>(C90/C96)</f>
        <v>0.4707813941308272</v>
      </c>
      <c r="E90" s="48"/>
      <c r="F90" s="48"/>
      <c r="G90" s="101"/>
    </row>
    <row r="91" spans="2:7" ht="12" customHeight="1" x14ac:dyDescent="0.25">
      <c r="B91" s="66" t="s">
        <v>52</v>
      </c>
      <c r="C91" s="49">
        <f>G31</f>
        <v>0</v>
      </c>
      <c r="D91" s="67">
        <v>0</v>
      </c>
      <c r="E91" s="48"/>
      <c r="F91" s="48"/>
      <c r="G91" s="101"/>
    </row>
    <row r="92" spans="2:7" ht="12" customHeight="1" x14ac:dyDescent="0.25">
      <c r="B92" s="66" t="s">
        <v>53</v>
      </c>
      <c r="C92" s="49">
        <f>G42</f>
        <v>941350</v>
      </c>
      <c r="D92" s="67">
        <f>(C92/C96)</f>
        <v>0.18465419390210591</v>
      </c>
      <c r="E92" s="48"/>
      <c r="F92" s="48"/>
      <c r="G92" s="101"/>
    </row>
    <row r="93" spans="2:7" ht="12" customHeight="1" x14ac:dyDescent="0.25">
      <c r="B93" s="66" t="s">
        <v>28</v>
      </c>
      <c r="C93" s="49">
        <f>G66</f>
        <v>1513800</v>
      </c>
      <c r="D93" s="67">
        <f>(C93/C96)</f>
        <v>0.29694536434801927</v>
      </c>
      <c r="E93" s="48"/>
      <c r="F93" s="48"/>
      <c r="G93" s="101"/>
    </row>
    <row r="94" spans="2:7" ht="12" customHeight="1" x14ac:dyDescent="0.25">
      <c r="B94" s="66" t="s">
        <v>54</v>
      </c>
      <c r="C94" s="50">
        <f>G71</f>
        <v>0</v>
      </c>
      <c r="D94" s="67">
        <f>(C94/C96)</f>
        <v>0</v>
      </c>
      <c r="E94" s="51"/>
      <c r="F94" s="51"/>
      <c r="G94" s="101"/>
    </row>
    <row r="95" spans="2:7" ht="12" customHeight="1" x14ac:dyDescent="0.25">
      <c r="B95" s="66" t="s">
        <v>55</v>
      </c>
      <c r="C95" s="50">
        <f>G74</f>
        <v>242757.5</v>
      </c>
      <c r="D95" s="67">
        <f>(C95/C96)</f>
        <v>4.7619047619047616E-2</v>
      </c>
      <c r="E95" s="51"/>
      <c r="F95" s="51"/>
      <c r="G95" s="101"/>
    </row>
    <row r="96" spans="2:7" ht="12.75" customHeight="1" thickBot="1" x14ac:dyDescent="0.3">
      <c r="B96" s="68" t="s">
        <v>56</v>
      </c>
      <c r="C96" s="69">
        <f>SUM(C90:C95)</f>
        <v>5097907.5</v>
      </c>
      <c r="D96" s="70">
        <f>SUM(D90:D95)</f>
        <v>1</v>
      </c>
      <c r="E96" s="51"/>
      <c r="F96" s="51"/>
      <c r="G96" s="101"/>
    </row>
    <row r="97" spans="2:7" ht="12" customHeight="1" x14ac:dyDescent="0.25">
      <c r="B97" s="63"/>
      <c r="C97" s="54"/>
      <c r="D97" s="54"/>
      <c r="E97" s="54"/>
      <c r="F97" s="54"/>
      <c r="G97" s="101"/>
    </row>
    <row r="98" spans="2:7" ht="12.75" customHeight="1" thickBot="1" x14ac:dyDescent="0.3">
      <c r="B98" s="64"/>
      <c r="C98" s="54"/>
      <c r="D98" s="54"/>
      <c r="E98" s="54"/>
      <c r="F98" s="54"/>
      <c r="G98" s="101"/>
    </row>
    <row r="99" spans="2:7" ht="12" customHeight="1" thickBot="1" x14ac:dyDescent="0.3">
      <c r="B99" s="162" t="s">
        <v>116</v>
      </c>
      <c r="C99" s="163"/>
      <c r="D99" s="163"/>
      <c r="E99" s="164"/>
      <c r="F99" s="51"/>
      <c r="G99" s="101"/>
    </row>
    <row r="100" spans="2:7" ht="12" customHeight="1" x14ac:dyDescent="0.25">
      <c r="B100" s="83" t="s">
        <v>117</v>
      </c>
      <c r="C100" s="118">
        <v>25000</v>
      </c>
      <c r="D100" s="118">
        <f>G8</f>
        <v>30000</v>
      </c>
      <c r="E100" s="118">
        <v>35000</v>
      </c>
      <c r="F100" s="82"/>
      <c r="G100" s="102"/>
    </row>
    <row r="101" spans="2:7" ht="12.75" customHeight="1" thickBot="1" x14ac:dyDescent="0.3">
      <c r="B101" s="68" t="s">
        <v>118</v>
      </c>
      <c r="C101" s="69">
        <f>(G75/C100)</f>
        <v>203.91630000000001</v>
      </c>
      <c r="D101" s="69">
        <f>(G75/D100)</f>
        <v>169.93025</v>
      </c>
      <c r="E101" s="84">
        <f>(G75/E100)</f>
        <v>145.65450000000001</v>
      </c>
      <c r="F101" s="82"/>
      <c r="G101" s="102"/>
    </row>
    <row r="102" spans="2:7" ht="15.75" customHeight="1" x14ac:dyDescent="0.25">
      <c r="B102" s="73" t="s">
        <v>57</v>
      </c>
      <c r="C102" s="52"/>
      <c r="D102" s="52"/>
      <c r="E102" s="52"/>
      <c r="F102" s="52"/>
      <c r="G102" s="103"/>
    </row>
  </sheetData>
  <mergeCells count="9">
    <mergeCell ref="E8:F8"/>
    <mergeCell ref="E13:F13"/>
    <mergeCell ref="E14:F14"/>
    <mergeCell ref="B16:G16"/>
    <mergeCell ref="B99:E99"/>
    <mergeCell ref="B88:C88"/>
    <mergeCell ref="E12:F12"/>
    <mergeCell ref="E10:F10"/>
    <mergeCell ref="E9:F9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DURAZNO</vt:lpstr>
      <vt:lpstr>DURAZNO!Área_de_impresión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2022-06-17T11:57:26Z</cp:lastPrinted>
  <dcterms:created xsi:type="dcterms:W3CDTF">2020-11-27T12:49:26Z</dcterms:created>
  <dcterms:modified xsi:type="dcterms:W3CDTF">2022-06-22T15:57:20Z</dcterms:modified>
</cp:coreProperties>
</file>