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<sst xmlns="http://schemas.openxmlformats.org/spreadsheetml/2006/main" count="182" uniqueCount="131">
  <si>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</si>
  <si>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</si>
  <si>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</si>
  <si>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</si>
  <si>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</si>
  <si>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</si>
  <si>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</si>
  <si>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</si>
  <si>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</si>
  <si>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</si>
  <si>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</si>
  <si>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</si>
  <si>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</si>
  <si>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</si>
  <si>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</si>
  <si>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</si>
  <si>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</si>
  <si>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</si>
  <si>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</si>
  <si>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</si>
  <si>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</si>
  <si>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</si>
  <si>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</si>
  <si>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</si>
  <si>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</si>
  <si>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</si>
  <si>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</si>
  <si>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</si>
  <si>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</si>
  <si>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</si>
  <si>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</si>
  <si>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</si>
  <si>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</si>
  <si>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</si>
  <si>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</si>
  <si>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</si>
  <si>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</si>
  <si>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</si>
  <si>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</si>
  <si>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</si>
  <si>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</si>
  <si>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</si>
  <si>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</si>
  <si>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</si>
  <si>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</si>
  <si>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</si>
  <si>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</si>
  <si>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</si>
  <si>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</si>
  <si>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</si>
  <si>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</si>
  <si>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</si>
  <si>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</si>
  <si>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</si>
  <si>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</si>
  <si>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</si>
  <si>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</si>
  <si>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</si>
  <si>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HELADA-SEQUIA</t>
  </si>
  <si>
    <t>APLICAC.FERTILIZANTES</t>
  </si>
  <si>
    <t>CONTR.MANUAL MALEZAS</t>
  </si>
  <si>
    <t>RALEO</t>
  </si>
  <si>
    <t>APICACION FITOSANIT.</t>
  </si>
  <si>
    <t>TRITURAR REST. DE PODA</t>
  </si>
  <si>
    <t>ACARREOS DE INSUM-OTR</t>
  </si>
  <si>
    <t xml:space="preserve">UREA </t>
  </si>
  <si>
    <t>FUNGUICIDAS</t>
  </si>
  <si>
    <t>LORBAN 4E</t>
  </si>
  <si>
    <t>KARATE CON ZEON</t>
  </si>
  <si>
    <t>HERBICIDA</t>
  </si>
  <si>
    <t>ROUNDUP FULL</t>
  </si>
  <si>
    <t>FERTILIZANTES FOLIAR.</t>
  </si>
  <si>
    <t>FOSFIMAX 40-20</t>
  </si>
  <si>
    <t>ARRIENDO COLMENAS</t>
  </si>
  <si>
    <t>ANALIS FOLIAR</t>
  </si>
  <si>
    <t>RENDIMIENTO (KG/Há.)</t>
  </si>
  <si>
    <t>KG</t>
  </si>
  <si>
    <t>LIT</t>
  </si>
  <si>
    <t>APLICACIÓN FERTILIZANTES</t>
  </si>
  <si>
    <t>MEZCLA FRUTAL</t>
  </si>
  <si>
    <t>BRAVO 720</t>
  </si>
  <si>
    <t>FRUTALIV</t>
  </si>
  <si>
    <t>JULIO-AGOSTO</t>
  </si>
  <si>
    <t>AGOSTO-SEPT.</t>
  </si>
  <si>
    <t>OCTUBRE-DIC.</t>
  </si>
  <si>
    <t>JUNIO-JULIO</t>
  </si>
  <si>
    <t>SEPT-OCTUBRE</t>
  </si>
  <si>
    <t>SEPT-ENERO</t>
  </si>
  <si>
    <t>PRECIO ESPERADO ($/KG)</t>
  </si>
  <si>
    <t>ENERO-FEBRERO</t>
  </si>
  <si>
    <t>SEPT-DIC.</t>
  </si>
  <si>
    <t>JULIO-OCTUB.</t>
  </si>
  <si>
    <t>OCT-NOV.</t>
  </si>
  <si>
    <t>APLICACION AGROQUIM.</t>
  </si>
  <si>
    <t>AGOSTO-DIC.</t>
  </si>
  <si>
    <t>JILIO-FEBRERO</t>
  </si>
  <si>
    <t>JULIO-ENERO</t>
  </si>
  <si>
    <t>AZUFRE FLOABLE</t>
  </si>
  <si>
    <t>FERBAN 76</t>
  </si>
  <si>
    <t>PUNTO 70</t>
  </si>
  <si>
    <t>ACEITE SAPRAY</t>
  </si>
  <si>
    <t>OCTUB-NOV.</t>
  </si>
  <si>
    <t>JULIO</t>
  </si>
  <si>
    <t>OCTUB-FEBRERO</t>
  </si>
  <si>
    <t>OCTU-NOV.</t>
  </si>
  <si>
    <t>SEPT-OCT.</t>
  </si>
  <si>
    <t>NECTARIN</t>
  </si>
  <si>
    <t>CONS.FRESCO</t>
  </si>
  <si>
    <t>ESCENARIOS COSTO UNITARIO  ($/kg)</t>
  </si>
  <si>
    <t>Rendimiento (kg/hà)</t>
  </si>
  <si>
    <t>Costo unitario ($/kg) (*)</t>
  </si>
  <si>
    <t>DURAZNO NECTARIN AÑO 6</t>
  </si>
  <si>
    <t>N° Jornadas/HA.</t>
  </si>
  <si>
    <t>N° Jornadas/HA</t>
  </si>
  <si>
    <t>Cantidad (Kg/l/u)/HA</t>
  </si>
  <si>
    <t xml:space="preserve">RIEGOS </t>
  </si>
  <si>
    <t>OCT-ENERO</t>
  </si>
  <si>
    <t>ANALIS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</si>
  <si>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</si>
  <si>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</si>
  <si>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</si>
  <si>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</si>
  <si>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PODA-SACAR RAM. PINTAR</t>
  </si>
  <si>
    <t>JM</t>
  </si>
  <si>
    <t>JUL-AGO</t>
  </si>
  <si>
    <t>JUN-ENE</t>
  </si>
  <si>
    <t>COSECHA Y EMBALAJE</t>
  </si>
  <si>
    <t>7. La cosecha y embalaje JH equivale al valor por kilo cosechado ($60)</t>
  </si>
  <si>
    <t xml:space="preserve">UN 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</si>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</sst>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06" zoomScaleNormal="106" workbookViewId="0">
      <selection activeCell="I9" sqref="I9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111</v>
      </c>
      <c r="D9" s="15"/>
      <c r="E9" s="100" t="s">
        <v>75</v>
      </c>
      <c r="F9" s="101"/>
      <c r="G9" s="73">
        <v>25000</v>
      </c>
    </row>
    <row r="10" spans="1:7" ht="15" customHeight="1" x14ac:dyDescent="0.25">
      <c r="A10" s="3"/>
      <c r="B10" s="11" t="s">
        <v>1</v>
      </c>
      <c r="C10" s="12" t="s">
        <v>106</v>
      </c>
      <c r="D10" s="16"/>
      <c r="E10" s="98" t="s">
        <v>2</v>
      </c>
      <c r="F10" s="99"/>
      <c r="G10" s="13" t="s">
        <v>89</v>
      </c>
    </row>
    <row r="11" spans="1:7" ht="15" customHeight="1" x14ac:dyDescent="0.25">
      <c r="A11" s="3"/>
      <c r="B11" s="11" t="s">
        <v>3</v>
      </c>
      <c r="C11" s="13" t="s">
        <v>56</v>
      </c>
      <c r="D11" s="16"/>
      <c r="E11" s="98" t="s">
        <v>88</v>
      </c>
      <c r="F11" s="99"/>
      <c r="G11" s="74">
        <v>400</v>
      </c>
    </row>
    <row r="12" spans="1:7" ht="15" customHeight="1" x14ac:dyDescent="0.25">
      <c r="A12" s="3"/>
      <c r="B12" s="11" t="s">
        <v>4</v>
      </c>
      <c r="C12" s="14" t="s">
        <v>57</v>
      </c>
      <c r="D12" s="16"/>
      <c r="E12" s="6" t="s">
        <v>5</v>
      </c>
      <c r="F12" s="75"/>
      <c r="G12" s="76">
        <f>(G9*G11)</f>
        <v>10000000</v>
      </c>
    </row>
    <row r="13" spans="1:7" ht="15" customHeight="1" x14ac:dyDescent="0.25">
      <c r="A13" s="3"/>
      <c r="B13" s="11" t="s">
        <v>6</v>
      </c>
      <c r="C13" s="106" t="s">
        <v>130</v>
      </c>
      <c r="D13" s="16"/>
      <c r="E13" s="98" t="s">
        <v>7</v>
      </c>
      <c r="F13" s="99"/>
      <c r="G13" s="13" t="s">
        <v>107</v>
      </c>
    </row>
    <row r="14" spans="1:7" ht="14.25" customHeight="1" x14ac:dyDescent="0.25">
      <c r="A14" s="3"/>
      <c r="B14" s="11" t="s">
        <v>8</v>
      </c>
      <c r="C14" s="107" t="s">
        <v>130</v>
      </c>
      <c r="D14" s="16"/>
      <c r="E14" s="98" t="s">
        <v>9</v>
      </c>
      <c r="F14" s="99"/>
      <c r="G14" s="14" t="s">
        <v>89</v>
      </c>
    </row>
    <row r="15" spans="1:7" ht="21" customHeight="1" x14ac:dyDescent="0.25">
      <c r="A15" s="3"/>
      <c r="B15" s="11" t="s">
        <v>10</v>
      </c>
      <c r="C15" s="13" t="s">
        <v>129</v>
      </c>
      <c r="D15" s="16"/>
      <c r="E15" s="102" t="s">
        <v>11</v>
      </c>
      <c r="F15" s="103"/>
      <c r="G15" s="14" t="s">
        <v>58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13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14</v>
      </c>
      <c r="C20" s="78" t="s">
        <v>15</v>
      </c>
      <c r="D20" s="78" t="s">
        <v>112</v>
      </c>
      <c r="E20" s="78" t="s">
        <v>17</v>
      </c>
      <c r="F20" s="78" t="s">
        <v>18</v>
      </c>
      <c r="G20" s="78" t="s">
        <v>19</v>
      </c>
    </row>
    <row r="21" spans="1:7" ht="12.75" customHeight="1" x14ac:dyDescent="0.25">
      <c r="A21" s="3"/>
      <c r="B21" s="93" t="s">
        <v>121</v>
      </c>
      <c r="C21" s="5" t="s">
        <v>20</v>
      </c>
      <c r="D21" s="86">
        <v>2</v>
      </c>
      <c r="E21" s="5" t="s">
        <v>87</v>
      </c>
      <c r="F21" s="76">
        <v>30000</v>
      </c>
      <c r="G21" s="76">
        <f>(D21*F21)</f>
        <v>60000</v>
      </c>
    </row>
    <row r="22" spans="1:7" ht="12.75" customHeight="1" x14ac:dyDescent="0.25">
      <c r="A22" s="3"/>
      <c r="B22" s="93" t="s">
        <v>59</v>
      </c>
      <c r="C22" s="5" t="s">
        <v>20</v>
      </c>
      <c r="D22" s="86">
        <v>5</v>
      </c>
      <c r="E22" s="5" t="s">
        <v>90</v>
      </c>
      <c r="F22" s="76">
        <v>30000</v>
      </c>
      <c r="G22" s="76">
        <f t="shared" ref="G22:G28" si="0">(D22*F22)</f>
        <v>150000</v>
      </c>
    </row>
    <row r="23" spans="1:7" ht="12.75" customHeight="1" x14ac:dyDescent="0.25">
      <c r="A23" s="3"/>
      <c r="B23" s="93" t="s">
        <v>122</v>
      </c>
      <c r="C23" s="5" t="s">
        <v>20</v>
      </c>
      <c r="D23" s="86">
        <v>10</v>
      </c>
      <c r="E23" s="5" t="s">
        <v>83</v>
      </c>
      <c r="F23" s="76">
        <v>30000</v>
      </c>
      <c r="G23" s="76">
        <f t="shared" si="0"/>
        <v>300000</v>
      </c>
    </row>
    <row r="24" spans="1:7" ht="12.75" customHeight="1" x14ac:dyDescent="0.25">
      <c r="A24" s="3"/>
      <c r="B24" s="93" t="s">
        <v>93</v>
      </c>
      <c r="C24" s="5" t="s">
        <v>20</v>
      </c>
      <c r="D24" s="86">
        <v>2</v>
      </c>
      <c r="E24" s="5" t="s">
        <v>87</v>
      </c>
      <c r="F24" s="76">
        <v>30000</v>
      </c>
      <c r="G24" s="76">
        <f t="shared" si="0"/>
        <v>60000</v>
      </c>
    </row>
    <row r="25" spans="1:7" ht="12.75" customHeight="1" x14ac:dyDescent="0.25">
      <c r="A25" s="3"/>
      <c r="B25" s="93" t="s">
        <v>60</v>
      </c>
      <c r="C25" s="5" t="s">
        <v>20</v>
      </c>
      <c r="D25" s="86">
        <v>2</v>
      </c>
      <c r="E25" s="5" t="s">
        <v>91</v>
      </c>
      <c r="F25" s="76">
        <v>30000</v>
      </c>
      <c r="G25" s="76">
        <f t="shared" si="0"/>
        <v>60000</v>
      </c>
    </row>
    <row r="26" spans="1:7" ht="12.75" customHeight="1" x14ac:dyDescent="0.25">
      <c r="A26" s="3"/>
      <c r="B26" s="93" t="s">
        <v>61</v>
      </c>
      <c r="C26" s="5" t="s">
        <v>20</v>
      </c>
      <c r="D26" s="86">
        <v>4</v>
      </c>
      <c r="E26" s="5" t="s">
        <v>92</v>
      </c>
      <c r="F26" s="76">
        <v>30000</v>
      </c>
      <c r="G26" s="76">
        <f t="shared" si="0"/>
        <v>120000</v>
      </c>
    </row>
    <row r="27" spans="1:7" ht="12.75" customHeight="1" x14ac:dyDescent="0.25">
      <c r="A27" s="3"/>
      <c r="B27" s="93" t="s">
        <v>115</v>
      </c>
      <c r="C27" s="5" t="s">
        <v>20</v>
      </c>
      <c r="D27" s="86">
        <v>10</v>
      </c>
      <c r="E27" s="5" t="s">
        <v>116</v>
      </c>
      <c r="F27" s="76">
        <v>30000</v>
      </c>
      <c r="G27" s="76">
        <f t="shared" si="0"/>
        <v>300000</v>
      </c>
    </row>
    <row r="28" spans="1:7" ht="12.75" customHeight="1" x14ac:dyDescent="0.25">
      <c r="A28" s="3"/>
      <c r="B28" s="93" t="s">
        <v>126</v>
      </c>
      <c r="C28" s="5" t="s">
        <v>20</v>
      </c>
      <c r="D28" s="86">
        <v>50</v>
      </c>
      <c r="E28" s="5" t="s">
        <v>89</v>
      </c>
      <c r="F28" s="76">
        <v>30000</v>
      </c>
      <c r="G28" s="76">
        <f t="shared" si="0"/>
        <v>1500000</v>
      </c>
    </row>
    <row r="29" spans="1:7" ht="12.75" customHeight="1" x14ac:dyDescent="0.25">
      <c r="A29" s="3"/>
      <c r="B29" s="79" t="s">
        <v>21</v>
      </c>
      <c r="C29" s="80"/>
      <c r="D29" s="80"/>
      <c r="E29" s="80"/>
      <c r="F29" s="81"/>
      <c r="G29" s="82">
        <f>SUM(G21:G28)</f>
        <v>2550000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22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14</v>
      </c>
      <c r="C32" s="78" t="s">
        <v>15</v>
      </c>
      <c r="D32" s="78" t="s">
        <v>16</v>
      </c>
      <c r="E32" s="83" t="s">
        <v>17</v>
      </c>
      <c r="F32" s="78" t="s">
        <v>18</v>
      </c>
      <c r="G32" s="83" t="s">
        <v>19</v>
      </c>
    </row>
    <row r="33" spans="1:11" ht="12" customHeight="1" x14ac:dyDescent="0.25">
      <c r="A33" s="3"/>
      <c r="B33" s="92" t="s">
        <v>120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23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24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14</v>
      </c>
      <c r="C37" s="83" t="s">
        <v>15</v>
      </c>
      <c r="D37" s="83" t="s">
        <v>113</v>
      </c>
      <c r="E37" s="83" t="s">
        <v>17</v>
      </c>
      <c r="F37" s="78" t="s">
        <v>18</v>
      </c>
      <c r="G37" s="83" t="s">
        <v>19</v>
      </c>
    </row>
    <row r="38" spans="1:11" ht="12.75" customHeight="1" x14ac:dyDescent="0.25">
      <c r="A38" s="3"/>
      <c r="B38" s="4" t="s">
        <v>62</v>
      </c>
      <c r="C38" s="5" t="s">
        <v>123</v>
      </c>
      <c r="D38" s="94">
        <v>2</v>
      </c>
      <c r="E38" s="5" t="s">
        <v>125</v>
      </c>
      <c r="F38" s="76">
        <v>195000</v>
      </c>
      <c r="G38" s="76">
        <f t="shared" ref="G38:G41" si="1">(D38*F38)</f>
        <v>390000</v>
      </c>
    </row>
    <row r="39" spans="1:11" ht="12.75" customHeight="1" x14ac:dyDescent="0.25">
      <c r="A39" s="3"/>
      <c r="B39" s="4" t="s">
        <v>63</v>
      </c>
      <c r="C39" s="5" t="s">
        <v>123</v>
      </c>
      <c r="D39" s="86">
        <v>0.2</v>
      </c>
      <c r="E39" s="5" t="s">
        <v>124</v>
      </c>
      <c r="F39" s="76">
        <v>195000</v>
      </c>
      <c r="G39" s="76">
        <f t="shared" si="1"/>
        <v>39000</v>
      </c>
    </row>
    <row r="40" spans="1:11" ht="12.75" customHeight="1" x14ac:dyDescent="0.25">
      <c r="A40" s="3"/>
      <c r="B40" s="4" t="s">
        <v>64</v>
      </c>
      <c r="C40" s="5" t="s">
        <v>123</v>
      </c>
      <c r="D40" s="86">
        <v>0.2</v>
      </c>
      <c r="E40" s="5" t="s">
        <v>94</v>
      </c>
      <c r="F40" s="76">
        <v>195000</v>
      </c>
      <c r="G40" s="76">
        <f t="shared" si="1"/>
        <v>39000</v>
      </c>
    </row>
    <row r="41" spans="1:11" ht="13.5" customHeight="1" x14ac:dyDescent="0.25">
      <c r="A41" s="3"/>
      <c r="B41" s="4" t="s">
        <v>78</v>
      </c>
      <c r="C41" s="5" t="s">
        <v>123</v>
      </c>
      <c r="D41" s="86">
        <v>0.2</v>
      </c>
      <c r="E41" s="5" t="s">
        <v>90</v>
      </c>
      <c r="F41" s="76">
        <v>195000</v>
      </c>
      <c r="G41" s="76">
        <f t="shared" si="1"/>
        <v>39000</v>
      </c>
    </row>
    <row r="42" spans="1:11" ht="12.75" customHeight="1" x14ac:dyDescent="0.25">
      <c r="A42" s="3"/>
      <c r="B42" s="79" t="s">
        <v>25</v>
      </c>
      <c r="C42" s="80"/>
      <c r="D42" s="80"/>
      <c r="E42" s="80"/>
      <c r="F42" s="81"/>
      <c r="G42" s="82">
        <f>SUM(G38:G41)</f>
        <v>507000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26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27</v>
      </c>
      <c r="C45" s="78" t="s">
        <v>28</v>
      </c>
      <c r="D45" s="78" t="s">
        <v>114</v>
      </c>
      <c r="E45" s="78" t="s">
        <v>17</v>
      </c>
      <c r="F45" s="78" t="s">
        <v>18</v>
      </c>
      <c r="G45" s="78" t="s">
        <v>19</v>
      </c>
      <c r="K45" s="2"/>
    </row>
    <row r="46" spans="1:11" ht="12.75" customHeight="1" x14ac:dyDescent="0.25">
      <c r="A46" s="3"/>
      <c r="B46" s="10" t="s">
        <v>29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65</v>
      </c>
      <c r="C47" s="7" t="s">
        <v>76</v>
      </c>
      <c r="D47" s="88">
        <v>400</v>
      </c>
      <c r="E47" s="7" t="s">
        <v>95</v>
      </c>
      <c r="F47" s="9">
        <v>1390</v>
      </c>
      <c r="G47" s="9">
        <f>(D47*F47)</f>
        <v>556000</v>
      </c>
    </row>
    <row r="48" spans="1:11" ht="12.75" customHeight="1" x14ac:dyDescent="0.25">
      <c r="A48" s="3"/>
      <c r="B48" s="6" t="s">
        <v>79</v>
      </c>
      <c r="C48" s="7" t="s">
        <v>76</v>
      </c>
      <c r="D48" s="88">
        <v>300</v>
      </c>
      <c r="E48" s="7" t="s">
        <v>96</v>
      </c>
      <c r="F48" s="9">
        <v>1160</v>
      </c>
      <c r="G48" s="9">
        <f t="shared" ref="G48:G62" si="2">(D48*F48)</f>
        <v>348000</v>
      </c>
    </row>
    <row r="49" spans="1:7" ht="12.75" customHeight="1" x14ac:dyDescent="0.25">
      <c r="A49" s="3"/>
      <c r="B49" s="10" t="s">
        <v>66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80</v>
      </c>
      <c r="C50" s="8" t="s">
        <v>77</v>
      </c>
      <c r="D50" s="88">
        <v>6</v>
      </c>
      <c r="E50" s="7" t="s">
        <v>84</v>
      </c>
      <c r="F50" s="9">
        <v>12000</v>
      </c>
      <c r="G50" s="9">
        <f t="shared" si="2"/>
        <v>72000</v>
      </c>
    </row>
    <row r="51" spans="1:7" ht="12.75" customHeight="1" x14ac:dyDescent="0.25">
      <c r="A51" s="3"/>
      <c r="B51" s="6" t="s">
        <v>97</v>
      </c>
      <c r="C51" s="7" t="s">
        <v>77</v>
      </c>
      <c r="D51" s="88">
        <v>8</v>
      </c>
      <c r="E51" s="7" t="s">
        <v>86</v>
      </c>
      <c r="F51" s="9">
        <v>3142</v>
      </c>
      <c r="G51" s="9">
        <f t="shared" si="2"/>
        <v>25136</v>
      </c>
    </row>
    <row r="52" spans="1:7" ht="12.75" customHeight="1" x14ac:dyDescent="0.25">
      <c r="A52" s="3"/>
      <c r="B52" s="6" t="s">
        <v>98</v>
      </c>
      <c r="C52" s="7" t="s">
        <v>76</v>
      </c>
      <c r="D52" s="88">
        <v>5</v>
      </c>
      <c r="E52" s="7" t="s">
        <v>82</v>
      </c>
      <c r="F52" s="9">
        <v>9300</v>
      </c>
      <c r="G52" s="9">
        <f t="shared" si="2"/>
        <v>46500</v>
      </c>
    </row>
    <row r="53" spans="1:7" ht="12.75" customHeight="1" x14ac:dyDescent="0.25">
      <c r="A53" s="3"/>
      <c r="B53" s="6" t="s">
        <v>99</v>
      </c>
      <c r="C53" s="7" t="s">
        <v>76</v>
      </c>
      <c r="D53" s="88">
        <v>0.5</v>
      </c>
      <c r="E53" s="7" t="s">
        <v>101</v>
      </c>
      <c r="F53" s="9">
        <v>38070</v>
      </c>
      <c r="G53" s="9">
        <f t="shared" si="2"/>
        <v>19035</v>
      </c>
    </row>
    <row r="54" spans="1:7" ht="12.75" customHeight="1" x14ac:dyDescent="0.25">
      <c r="A54" s="3"/>
      <c r="B54" s="10" t="s">
        <v>30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100</v>
      </c>
      <c r="C55" s="7" t="s">
        <v>77</v>
      </c>
      <c r="D55" s="88">
        <v>30</v>
      </c>
      <c r="E55" s="7" t="s">
        <v>85</v>
      </c>
      <c r="F55" s="9">
        <v>8500</v>
      </c>
      <c r="G55" s="9">
        <f t="shared" si="2"/>
        <v>255000</v>
      </c>
    </row>
    <row r="56" spans="1:7" ht="12.75" customHeight="1" x14ac:dyDescent="0.25">
      <c r="A56" s="3"/>
      <c r="B56" s="6" t="s">
        <v>67</v>
      </c>
      <c r="C56" s="7" t="s">
        <v>77</v>
      </c>
      <c r="D56" s="8">
        <v>2</v>
      </c>
      <c r="E56" s="7" t="s">
        <v>102</v>
      </c>
      <c r="F56" s="9">
        <v>11800</v>
      </c>
      <c r="G56" s="9">
        <f t="shared" si="2"/>
        <v>23600</v>
      </c>
    </row>
    <row r="57" spans="1:7" ht="12.75" customHeight="1" x14ac:dyDescent="0.25">
      <c r="A57" s="3"/>
      <c r="B57" s="6" t="s">
        <v>68</v>
      </c>
      <c r="C57" s="7" t="s">
        <v>77</v>
      </c>
      <c r="D57" s="8">
        <v>0.5</v>
      </c>
      <c r="E57" s="8" t="s">
        <v>92</v>
      </c>
      <c r="F57" s="9">
        <v>39000</v>
      </c>
      <c r="G57" s="9">
        <f t="shared" si="2"/>
        <v>19500</v>
      </c>
    </row>
    <row r="58" spans="1:7" ht="12.75" customHeight="1" x14ac:dyDescent="0.25">
      <c r="A58" s="3"/>
      <c r="B58" s="10" t="s">
        <v>69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70</v>
      </c>
      <c r="C59" s="8" t="s">
        <v>77</v>
      </c>
      <c r="D59" s="8">
        <v>3</v>
      </c>
      <c r="E59" s="8" t="s">
        <v>103</v>
      </c>
      <c r="F59" s="9">
        <v>13000</v>
      </c>
      <c r="G59" s="9">
        <f t="shared" si="2"/>
        <v>39000</v>
      </c>
    </row>
    <row r="60" spans="1:7" ht="12.75" customHeight="1" x14ac:dyDescent="0.25">
      <c r="A60" s="3"/>
      <c r="B60" s="10" t="s">
        <v>71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72</v>
      </c>
      <c r="C61" s="8" t="s">
        <v>77</v>
      </c>
      <c r="D61" s="8">
        <v>3</v>
      </c>
      <c r="E61" s="8" t="s">
        <v>104</v>
      </c>
      <c r="F61" s="9">
        <v>10000</v>
      </c>
      <c r="G61" s="9">
        <f t="shared" si="2"/>
        <v>30000</v>
      </c>
    </row>
    <row r="62" spans="1:7" ht="12.75" customHeight="1" x14ac:dyDescent="0.25">
      <c r="A62" s="3"/>
      <c r="B62" s="6" t="s">
        <v>81</v>
      </c>
      <c r="C62" s="8" t="s">
        <v>76</v>
      </c>
      <c r="D62" s="8">
        <v>4</v>
      </c>
      <c r="E62" s="8" t="s">
        <v>105</v>
      </c>
      <c r="F62" s="9">
        <v>10300</v>
      </c>
      <c r="G62" s="9">
        <f t="shared" si="2"/>
        <v>41200</v>
      </c>
    </row>
    <row r="63" spans="1:7" ht="13.5" customHeight="1" x14ac:dyDescent="0.25">
      <c r="A63" s="3"/>
      <c r="B63" s="79" t="s">
        <v>31</v>
      </c>
      <c r="C63" s="80"/>
      <c r="D63" s="80"/>
      <c r="E63" s="80"/>
      <c r="F63" s="81"/>
      <c r="G63" s="82">
        <f>SUM(G46:G62)</f>
        <v>1474971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32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33</v>
      </c>
      <c r="C66" s="78" t="s">
        <v>28</v>
      </c>
      <c r="D66" s="78" t="s">
        <v>114</v>
      </c>
      <c r="E66" s="83" t="s">
        <v>17</v>
      </c>
      <c r="F66" s="78" t="s">
        <v>18</v>
      </c>
      <c r="G66" s="83" t="s">
        <v>19</v>
      </c>
    </row>
    <row r="67" spans="1:7" ht="12.75" customHeight="1" x14ac:dyDescent="0.25">
      <c r="A67" s="3"/>
      <c r="B67" s="4" t="s">
        <v>117</v>
      </c>
      <c r="C67" s="7" t="s">
        <v>128</v>
      </c>
      <c r="D67" s="9">
        <v>1</v>
      </c>
      <c r="E67" s="5" t="s">
        <v>89</v>
      </c>
      <c r="F67" s="9">
        <v>40000</v>
      </c>
      <c r="G67" s="9">
        <f>(D67*F67)</f>
        <v>40000</v>
      </c>
    </row>
    <row r="68" spans="1:7" ht="12.75" customHeight="1" x14ac:dyDescent="0.25">
      <c r="A68" s="3"/>
      <c r="B68" s="4" t="s">
        <v>73</v>
      </c>
      <c r="C68" s="7" t="s">
        <v>128</v>
      </c>
      <c r="D68" s="9">
        <v>7</v>
      </c>
      <c r="E68" s="5" t="s">
        <v>83</v>
      </c>
      <c r="F68" s="9">
        <v>20000</v>
      </c>
      <c r="G68" s="9">
        <f t="shared" ref="G68:G69" si="3">(D68*F68)</f>
        <v>140000</v>
      </c>
    </row>
    <row r="69" spans="1:7" ht="12.75" customHeight="1" x14ac:dyDescent="0.25">
      <c r="A69" s="3"/>
      <c r="B69" s="4" t="s">
        <v>74</v>
      </c>
      <c r="C69" s="7" t="s">
        <v>128</v>
      </c>
      <c r="D69" s="9">
        <v>1</v>
      </c>
      <c r="E69" s="5" t="s">
        <v>89</v>
      </c>
      <c r="F69" s="9">
        <v>30000</v>
      </c>
      <c r="G69" s="9">
        <f t="shared" si="3"/>
        <v>30000</v>
      </c>
    </row>
    <row r="70" spans="1:7" ht="13.5" customHeight="1" x14ac:dyDescent="0.25">
      <c r="A70" s="3"/>
      <c r="B70" s="89" t="s">
        <v>34</v>
      </c>
      <c r="C70" s="90"/>
      <c r="D70" s="90"/>
      <c r="E70" s="90"/>
      <c r="F70" s="91"/>
      <c r="G70" s="82">
        <f>SUM(G67:G69)</f>
        <v>210000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35</v>
      </c>
      <c r="C72" s="63"/>
      <c r="D72" s="63"/>
      <c r="E72" s="63"/>
      <c r="F72" s="63"/>
      <c r="G72" s="64">
        <f>G29+G42+G63+G70</f>
        <v>4741971</v>
      </c>
    </row>
    <row r="73" spans="1:7" ht="12" customHeight="1" x14ac:dyDescent="0.25">
      <c r="A73" s="3"/>
      <c r="B73" s="65" t="s">
        <v>36</v>
      </c>
      <c r="C73" s="19"/>
      <c r="D73" s="19"/>
      <c r="E73" s="19"/>
      <c r="F73" s="19"/>
      <c r="G73" s="66">
        <f>G72*0.05</f>
        <v>237098.55000000002</v>
      </c>
    </row>
    <row r="74" spans="1:7" ht="12" customHeight="1" x14ac:dyDescent="0.25">
      <c r="A74" s="3"/>
      <c r="B74" s="67" t="s">
        <v>37</v>
      </c>
      <c r="C74" s="18"/>
      <c r="D74" s="18"/>
      <c r="E74" s="18"/>
      <c r="F74" s="18"/>
      <c r="G74" s="68">
        <f>G73+G72</f>
        <v>4979069.55</v>
      </c>
    </row>
    <row r="75" spans="1:7" ht="12" customHeight="1" x14ac:dyDescent="0.25">
      <c r="A75" s="3"/>
      <c r="B75" s="65" t="s">
        <v>38</v>
      </c>
      <c r="C75" s="19"/>
      <c r="D75" s="19"/>
      <c r="E75" s="19"/>
      <c r="F75" s="19"/>
      <c r="G75" s="66">
        <f>G12</f>
        <v>10000000</v>
      </c>
    </row>
    <row r="76" spans="1:7" ht="12" customHeight="1" x14ac:dyDescent="0.25">
      <c r="A76" s="3"/>
      <c r="B76" s="69" t="s">
        <v>39</v>
      </c>
      <c r="C76" s="70"/>
      <c r="D76" s="70"/>
      <c r="E76" s="70"/>
      <c r="F76" s="70"/>
      <c r="G76" s="95">
        <f>G75-G74</f>
        <v>5020930.45</v>
      </c>
    </row>
    <row r="77" spans="1:7" ht="12" customHeight="1" x14ac:dyDescent="0.25">
      <c r="A77" s="3"/>
      <c r="B77" s="22" t="s">
        <v>119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118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40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41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42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43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44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45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127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6" t="s">
        <v>46</v>
      </c>
      <c r="C88" s="97"/>
      <c r="D88" s="40"/>
      <c r="E88" s="24"/>
      <c r="F88" s="24"/>
      <c r="G88" s="30"/>
    </row>
    <row r="89" spans="1:7" ht="12" customHeight="1" x14ac:dyDescent="0.25">
      <c r="A89" s="3"/>
      <c r="B89" s="41" t="s">
        <v>33</v>
      </c>
      <c r="C89" s="42" t="s">
        <v>47</v>
      </c>
      <c r="D89" s="43" t="s">
        <v>48</v>
      </c>
      <c r="E89" s="24"/>
      <c r="F89" s="24"/>
      <c r="G89" s="30"/>
    </row>
    <row r="90" spans="1:7" ht="12" customHeight="1" x14ac:dyDescent="0.25">
      <c r="A90" s="3"/>
      <c r="B90" s="44" t="s">
        <v>49</v>
      </c>
      <c r="C90" s="45">
        <f>G29</f>
        <v>2550000</v>
      </c>
      <c r="D90" s="46">
        <f>(C90/C96)</f>
        <v>0.51214388037620406</v>
      </c>
      <c r="E90" s="24"/>
      <c r="F90" s="24"/>
      <c r="G90" s="30"/>
    </row>
    <row r="91" spans="1:7" ht="12" customHeight="1" x14ac:dyDescent="0.25">
      <c r="A91" s="3"/>
      <c r="B91" s="44" t="s">
        <v>50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51</v>
      </c>
      <c r="C92" s="45">
        <f>G42</f>
        <v>507000</v>
      </c>
      <c r="D92" s="46">
        <f>(C92/C96)</f>
        <v>0.10182625386303351</v>
      </c>
      <c r="E92" s="24"/>
      <c r="F92" s="24"/>
      <c r="G92" s="30"/>
    </row>
    <row r="93" spans="1:7" ht="12" customHeight="1" x14ac:dyDescent="0.25">
      <c r="A93" s="3"/>
      <c r="B93" s="44" t="s">
        <v>27</v>
      </c>
      <c r="C93" s="45">
        <f>G63</f>
        <v>1474971</v>
      </c>
      <c r="D93" s="46">
        <f>(C93/C96)</f>
        <v>0.29623426328720392</v>
      </c>
      <c r="E93" s="24"/>
      <c r="F93" s="24"/>
      <c r="G93" s="30"/>
    </row>
    <row r="94" spans="1:7" ht="12" customHeight="1" x14ac:dyDescent="0.25">
      <c r="A94" s="3"/>
      <c r="B94" s="44" t="s">
        <v>52</v>
      </c>
      <c r="C94" s="48">
        <f>G70</f>
        <v>210000</v>
      </c>
      <c r="D94" s="46">
        <f>(C94/C96)</f>
        <v>4.2176554854510918E-2</v>
      </c>
      <c r="E94" s="25"/>
      <c r="F94" s="25"/>
      <c r="G94" s="30"/>
    </row>
    <row r="95" spans="1:7" ht="12" customHeight="1" x14ac:dyDescent="0.25">
      <c r="A95" s="3"/>
      <c r="B95" s="44" t="s">
        <v>53</v>
      </c>
      <c r="C95" s="48">
        <f>G73</f>
        <v>237098.55000000002</v>
      </c>
      <c r="D95" s="46">
        <f>(C95/C96)</f>
        <v>4.7619047619047623E-2</v>
      </c>
      <c r="E95" s="25"/>
      <c r="F95" s="25"/>
      <c r="G95" s="30"/>
    </row>
    <row r="96" spans="1:7" ht="12.75" customHeight="1" x14ac:dyDescent="0.25">
      <c r="A96" s="3"/>
      <c r="B96" s="41" t="s">
        <v>54</v>
      </c>
      <c r="C96" s="49">
        <f>SUM(C90:C95)</f>
        <v>4979069.55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108</v>
      </c>
      <c r="D99" s="51"/>
      <c r="E99" s="51"/>
      <c r="F99" s="25"/>
      <c r="G99" s="30"/>
    </row>
    <row r="100" spans="1:7" ht="12" customHeight="1" x14ac:dyDescent="0.25">
      <c r="A100" s="3"/>
      <c r="B100" s="41" t="s">
        <v>109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110</v>
      </c>
      <c r="C101" s="53">
        <f>(G74/C100)</f>
        <v>248.95347749999999</v>
      </c>
      <c r="D101" s="53">
        <f>(G74/D100)</f>
        <v>199.16278199999999</v>
      </c>
      <c r="E101" s="53">
        <f>(G74/E100)</f>
        <v>165.968985</v>
      </c>
      <c r="F101" s="26"/>
      <c r="G101" s="31"/>
    </row>
    <row r="102" spans="1:7" ht="15.6" customHeight="1" x14ac:dyDescent="0.25">
      <c r="A102" s="3"/>
      <c r="B102" s="22" t="s">
        <v>55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2020-12-21T20:20:17Z</cp:lastPrinted>
  <dcterms:created xsi:type="dcterms:W3CDTF">2020-11-27T12:49:26Z</dcterms:created>
  <dcterms:modified xsi:type="dcterms:W3CDTF">2022-07-26T14:27:15Z</dcterms:modified>
</cp:coreProperties>
</file>