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14520" yWindow="32760" windowWidth="14280" windowHeight="18000" tabRatio="779"/>
  </bookViews>
  <sheets>
    <sheet name="Durazno conservero" sheetId="3" r:id="rId1"/>
  </sheets>
  <definedNames>
    <definedName name="_xlnm.Print_Area" localSheetId="0">'Durazno conservero'!$A$1:$F$109</definedName>
  </definedNames>
  <calcPr calcId="152511"/>
</workbook>
</file>

<file path=xl/calcChain.xml><?xml version="1.0" encoding="utf-8"?>
<calcChain xmlns="http://schemas.openxmlformats.org/spreadsheetml/2006/main">
  <c r="F65" i="3" l="1"/>
  <c r="E59" i="3" l="1"/>
  <c r="F61" i="3" l="1"/>
  <c r="B99" i="3" l="1"/>
  <c r="F57" i="3" l="1"/>
  <c r="F51" i="3"/>
  <c r="F52" i="3"/>
  <c r="F53" i="3"/>
  <c r="F54" i="3"/>
  <c r="F49" i="3"/>
  <c r="F50" i="3"/>
  <c r="F76" i="3"/>
  <c r="F77" i="3" s="1"/>
  <c r="B102" i="3" s="1"/>
  <c r="F56" i="3"/>
  <c r="F63" i="3"/>
  <c r="F62" i="3"/>
  <c r="F60" i="3"/>
  <c r="F59" i="3"/>
  <c r="F71" i="3"/>
  <c r="F70" i="3"/>
  <c r="F69" i="3"/>
  <c r="F68" i="3"/>
  <c r="F67" i="3"/>
  <c r="F66" i="3"/>
  <c r="F43" i="3"/>
  <c r="F42" i="3"/>
  <c r="F41" i="3"/>
  <c r="F40" i="3"/>
  <c r="F39" i="3"/>
  <c r="F38" i="3"/>
  <c r="F28" i="3"/>
  <c r="F27" i="3"/>
  <c r="F26" i="3"/>
  <c r="F25" i="3"/>
  <c r="F24" i="3"/>
  <c r="F23" i="3"/>
  <c r="F14" i="3"/>
  <c r="F82" i="3" s="1"/>
  <c r="F29" i="3" l="1"/>
  <c r="B98" i="3" s="1"/>
  <c r="F72" i="3"/>
  <c r="B101" i="3" s="1"/>
  <c r="F44" i="3"/>
  <c r="B100" i="3" s="1"/>
  <c r="F79" i="3" l="1"/>
  <c r="F80" i="3" s="1"/>
  <c r="B103" i="3" s="1"/>
  <c r="F81" i="3" l="1"/>
  <c r="B108" i="3" s="1"/>
  <c r="B104" i="3"/>
  <c r="F83" i="3" l="1"/>
  <c r="D108" i="3"/>
  <c r="C108" i="3"/>
  <c r="C100" i="3"/>
  <c r="C102" i="3"/>
  <c r="C101" i="3"/>
  <c r="C98" i="3"/>
  <c r="C103" i="3"/>
  <c r="C104" i="3" l="1"/>
</calcChain>
</file>

<file path=xl/sharedStrings.xml><?xml version="1.0" encoding="utf-8"?>
<sst xmlns="http://schemas.openxmlformats.org/spreadsheetml/2006/main" count="204" uniqueCount="143">
  <si>
    <t>FECHA ESTIMADA  PRECIO VENTA</t>
  </si>
  <si>
    <t>INGRESO ESPERADO, con IVA ($)</t>
  </si>
  <si>
    <t>COMUNA/LOCALIDAD</t>
  </si>
  <si>
    <t>Todas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</si>
  <si>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</si>
  <si>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</si>
  <si>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</si>
  <si>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</si>
  <si>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</si>
  <si>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</si>
  <si>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</si>
  <si>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 xml:space="preserve"> Precio Unitario ($) </t>
  </si>
  <si>
    <t xml:space="preserve"> Sub Total ($) </t>
  </si>
  <si>
    <t>JH</t>
  </si>
  <si>
    <t>Subtotal Jornadas Hombre</t>
  </si>
  <si>
    <t>INSUMOS</t>
  </si>
  <si>
    <t>Subtotal Insumos</t>
  </si>
  <si>
    <t>OTROS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</si>
  <si>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</si>
  <si>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</si>
  <si>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</si>
  <si>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</si>
  <si>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</si>
  <si>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</si>
  <si>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Época (Mes)</t>
  </si>
  <si>
    <t>B. O'Higgins</t>
  </si>
  <si>
    <t>Doñihue</t>
  </si>
  <si>
    <t>PRECIO ESPERADO ($/Kg)</t>
  </si>
  <si>
    <t>Agosto</t>
  </si>
  <si>
    <t>Cantidad</t>
  </si>
  <si>
    <t>Julio - Agosto</t>
  </si>
  <si>
    <t>ÁREA</t>
  </si>
  <si>
    <t>RUBRO O CULTIVO</t>
  </si>
  <si>
    <t>REGIÓN</t>
  </si>
  <si>
    <t>NIVEL TECNOLOGICO</t>
  </si>
  <si>
    <t>Durazno Conservero</t>
  </si>
  <si>
    <t>VARIEDAD</t>
  </si>
  <si>
    <t>Enero - Febrero</t>
  </si>
  <si>
    <t>Medio - Alto</t>
  </si>
  <si>
    <t>DESTINO PRODUCCION</t>
  </si>
  <si>
    <t>Poda</t>
  </si>
  <si>
    <t>Mayo</t>
  </si>
  <si>
    <t>Raleo</t>
  </si>
  <si>
    <t>Control de malezas</t>
  </si>
  <si>
    <t>Riego (24 riegos 8 meses)</t>
  </si>
  <si>
    <t>Octubre - Mayo</t>
  </si>
  <si>
    <t>Enero - Diciembre</t>
  </si>
  <si>
    <t>MAQUINARIA</t>
  </si>
  <si>
    <t>JM</t>
  </si>
  <si>
    <t>Rastra</t>
  </si>
  <si>
    <t>Subtotal Costo Maquinaria</t>
  </si>
  <si>
    <t>Ziram 76 WG</t>
  </si>
  <si>
    <t>Propizol 25 EC</t>
  </si>
  <si>
    <t>Septiembre</t>
  </si>
  <si>
    <t>Punto  70 WP</t>
  </si>
  <si>
    <t>Septiembre- Octubre</t>
  </si>
  <si>
    <t>Zero 5 EC</t>
  </si>
  <si>
    <t>Septiembre - Diciembre</t>
  </si>
  <si>
    <t>Lorsban 4E</t>
  </si>
  <si>
    <t>Octubre - Noviembre</t>
  </si>
  <si>
    <t>Imidan 70 WP</t>
  </si>
  <si>
    <t>Urea</t>
  </si>
  <si>
    <t>Julio</t>
  </si>
  <si>
    <t>3.  Precio de Insumos corresponde a  precios  colocados en el predio</t>
  </si>
  <si>
    <t>JORNADAS ANIMAL</t>
  </si>
  <si>
    <t>Subtotal Jornadas Animal</t>
  </si>
  <si>
    <t>lt</t>
  </si>
  <si>
    <t>kg</t>
  </si>
  <si>
    <t>c/u</t>
  </si>
  <si>
    <t>Surqueadura riego</t>
  </si>
  <si>
    <t>Triturar residuos poda</t>
  </si>
  <si>
    <t>RENDIMIENTO (kg/ha)</t>
  </si>
  <si>
    <t>Nordox Super 75 WG</t>
  </si>
  <si>
    <t>COSTOS DIRECTOS DE PRODUCCIÓN POR HECTÁREA (INCLUYE IVA)</t>
  </si>
  <si>
    <t>FERTILIZANTES</t>
  </si>
  <si>
    <t>HERBICIDAS</t>
  </si>
  <si>
    <t>INSECTICIDAS</t>
  </si>
  <si>
    <t>FUNGICIDAS</t>
  </si>
  <si>
    <t>Items</t>
  </si>
  <si>
    <t>1. Los precios de los insumos y productos se expresan con IVA.</t>
  </si>
  <si>
    <t>2. El  costo de la mano de obra incluye impuestos e imposiciones.</t>
  </si>
  <si>
    <t>4. El costo de la maquinaria incluye el costo del operador, combustible y arriendo del equipo.</t>
  </si>
  <si>
    <t>5. Los insumos aplicados (tipo y dosis) están referidos al  Área en particular.</t>
  </si>
  <si>
    <t>Traslados</t>
  </si>
  <si>
    <t>Mezcla 17-20-20</t>
  </si>
  <si>
    <t>Junio - Agosto</t>
  </si>
  <si>
    <t>Azufre W. P.</t>
  </si>
  <si>
    <t>Septiembre. - Octubre</t>
  </si>
  <si>
    <t>Indar flo 30 FS</t>
  </si>
  <si>
    <t xml:space="preserve">Cosecha </t>
  </si>
  <si>
    <t>Incorporación de residuos (rastra)</t>
  </si>
  <si>
    <t>Cosecha (carro de arrastre)</t>
  </si>
  <si>
    <t>Control fitosanitario</t>
  </si>
  <si>
    <t>Nitrato de potasio</t>
  </si>
  <si>
    <t>muriato de potasio</t>
  </si>
  <si>
    <t>Helada,  sequia, granizo, lluvia extemporánea</t>
  </si>
  <si>
    <t>COMPOSICION COSTOS DE PRODUCCION</t>
  </si>
  <si>
    <t>Item</t>
  </si>
  <si>
    <t>$/hà</t>
  </si>
  <si>
    <t>%</t>
  </si>
  <si>
    <t>Mano de obra</t>
  </si>
  <si>
    <t>Jornada Animal</t>
  </si>
  <si>
    <t>Maquinaria</t>
  </si>
  <si>
    <t>Insumos</t>
  </si>
  <si>
    <t>Otros</t>
  </si>
  <si>
    <t>Imprevistos</t>
  </si>
  <si>
    <t>COSTO TOTAL/hà.</t>
  </si>
  <si>
    <t>Rendimiento (kg/Ha)</t>
  </si>
  <si>
    <t xml:space="preserve">Costo unitario ($/kg) </t>
  </si>
  <si>
    <t>ESCENARIOS COSTO UNITARIO  ($/kg)</t>
  </si>
  <si>
    <t xml:space="preserve"> </t>
  </si>
  <si>
    <t>Dr Davis</t>
  </si>
  <si>
    <t>7. Considera cada bins con una capacidad en durazno conservero de 400 kg.</t>
  </si>
  <si>
    <t>8. Marco plantación 5m x 3m</t>
  </si>
  <si>
    <t>Agosto-febrero</t>
  </si>
  <si>
    <t>Tacora 25 EW</t>
  </si>
  <si>
    <t>Septiembre - octubre</t>
  </si>
  <si>
    <t>Varios, cercos, conducción, tutores.</t>
  </si>
  <si>
    <t>6. El precio esperado por ventas corresponde al producto puesto en planta procesadora.</t>
  </si>
  <si>
    <t>9. Manejo fitosanitario incirpora minimo 15 aplicaciones al año (Fertilizantes foliares, bioestimulantes, bloqueadores solares, insecticida, fungicida, acaricida )</t>
  </si>
  <si>
    <t>10. Manejo de malezas a traves de 4 aplicaciones de herbicidas mas control mecanico con rana/rastra</t>
  </si>
  <si>
    <t>Todos (nota 9)</t>
  </si>
  <si>
    <t xml:space="preserve">Octubre  </t>
  </si>
  <si>
    <t>Septiembre - Mayo</t>
  </si>
  <si>
    <t>enero-febrero</t>
  </si>
  <si>
    <t>Octubre - Diciembre</t>
  </si>
  <si>
    <t>Agosto-septiembre</t>
  </si>
  <si>
    <t>Agosto - enero</t>
  </si>
  <si>
    <t>winspray</t>
  </si>
  <si>
    <t>Septiembre - Enero</t>
  </si>
  <si>
    <r>
      <rPr>
        <b/>
        <sz val="8"/>
        <rFont val="Arial Narrow"/>
        <family val="2"/>
      </rPr>
      <t>Fuente:</t>
    </r>
    <r>
      <rPr>
        <sz val="8"/>
        <rFont val="Arial Narrow"/>
        <family val="2"/>
      </rPr>
      <t xml:space="preserve"> INDAP</t>
    </r>
  </si>
  <si>
    <r>
      <rPr>
        <b/>
        <u/>
        <sz val="8"/>
        <rFont val="Arial Narrow"/>
        <family val="2"/>
      </rPr>
      <t>Notas</t>
    </r>
    <r>
      <rPr>
        <b/>
        <sz val="8"/>
        <rFont val="Arial Narrow"/>
        <family val="2"/>
      </rPr>
      <t>:</t>
    </r>
  </si>
  <si>
    <t>Agroindustria</t>
  </si>
  <si>
    <t>nitrato de magnesio</t>
  </si>
  <si>
    <t>nitrato Calcio</t>
  </si>
  <si>
    <t>Farmon</t>
  </si>
  <si>
    <t>Rango WG</t>
  </si>
  <si>
    <t>Phyton 27</t>
  </si>
  <si>
    <t>Lt.</t>
  </si>
  <si>
    <t>May-Sep</t>
  </si>
  <si>
    <t>61690</t>
  </si>
  <si>
    <t>4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</si>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</sst>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 * #,##0_ ;_ * \-#,##0_ ;_ * &quot;-&quot;_ ;_ @_ "/>
    <numFmt numFmtId="164" formatCode="_-* #,##0.00_-;\-* #,##0.00_-;_-* &quot;-&quot;??_-;_-@_-"/>
    <numFmt numFmtId="165" formatCode="_-* #,##0.00\ &quot;€&quot;_-;\-* #,##0.00\ &quot;€&quot;_-;_-* &quot;-&quot;??\ &quot;€&quot;_-;_-@_-"/>
    <numFmt numFmtId="166" formatCode="_-* #,##0.00\ _€_-;\-* #,##0.00\ _€_-;_-* &quot;-&quot;??\ _€_-;_-@_-"/>
    <numFmt numFmtId="167" formatCode="_-* #,##0_-;\-* #,##0_-;_-* &quot;-&quot;??_-;_-@_-"/>
    <numFmt numFmtId="168" formatCode="_ * #,##0.0_ ;_ * \-#,##0.0_ ;_ * &quot;-&quot;??_ ;_ @_ "/>
    <numFmt numFmtId="169" formatCode="&quot; &quot;* #,##0&quot; &quot;;&quot; &quot;* &quot;-&quot;#,##0&quot; &quot;;&quot; &quot;* &quot;- &quot;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MS Sans Serif"/>
      <family val="2"/>
    </font>
    <font>
      <sz val="11"/>
      <color theme="1"/>
      <name val="Calibri"/>
      <family val="2"/>
      <scheme val="minor"/>
    </font>
    <font>
      <b/>
      <sz val="8"/>
      <color theme="0"/>
      <name val="Arial Narrow"/>
      <family val="2"/>
    </font>
    <font>
      <sz val="8"/>
      <color theme="1"/>
      <name val="Arial Narrow"/>
      <family val="2"/>
    </font>
    <font>
      <b/>
      <i/>
      <sz val="8"/>
      <color theme="0"/>
      <name val="Arial Narrow"/>
      <family val="2"/>
    </font>
    <font>
      <b/>
      <i/>
      <sz val="8"/>
      <color theme="1"/>
      <name val="Arial Narrow"/>
      <family val="2"/>
    </font>
    <font>
      <b/>
      <sz val="8"/>
      <color indexed="9"/>
      <name val="Arial Narrow"/>
      <family val="2"/>
    </font>
    <font>
      <sz val="8"/>
      <color theme="0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b/>
      <u/>
      <sz val="8"/>
      <name val="Arial Narrow"/>
      <family val="2"/>
    </font>
    <font>
      <b/>
      <sz val="8"/>
      <color indexed="8"/>
      <name val="Arial Narrow"/>
      <family val="2"/>
    </font>
    <font>
      <sz val="8"/>
      <color indexed="8"/>
      <name val="Arial Narrow"/>
      <family val="2"/>
    </font>
    <font>
      <b/>
      <sz val="17"/>
      <color rgb="FFF25B1D"/>
      <name val="Arial"/>
      <family val="2"/>
    </font>
    <font>
      <b/>
      <sz val="10"/>
      <color theme="0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40A6A8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indexed="64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</borders>
  <cellStyleXfs count="16">
    <xf numFmtId="0" fontId="0" fillId="0" borderId="0"/>
    <xf numFmtId="164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  <xf numFmtId="41" fontId="3" fillId="0" borderId="0" applyFont="0" applyFill="0" applyBorder="0" applyAlignment="0" applyProtection="0"/>
  </cellStyleXfs>
  <cellXfs count="129">
    <xf numFmtId="0" fontId="0" fillId="0" borderId="0" xfId="0"/>
    <xf numFmtId="0" fontId="4" fillId="3" borderId="2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 wrapText="1"/>
    </xf>
    <xf numFmtId="0" fontId="5" fillId="2" borderId="0" xfId="0" applyFont="1" applyFill="1"/>
    <xf numFmtId="3" fontId="5" fillId="0" borderId="7" xfId="0" applyNumberFormat="1" applyFont="1" applyBorder="1" applyAlignment="1">
      <alignment horizontal="right" vertical="center"/>
    </xf>
    <xf numFmtId="0" fontId="5" fillId="0" borderId="0" xfId="0" applyFont="1"/>
    <xf numFmtId="0" fontId="5" fillId="0" borderId="2" xfId="0" applyFont="1" applyBorder="1" applyAlignment="1">
      <alignment vertical="center" wrapText="1"/>
    </xf>
    <xf numFmtId="0" fontId="5" fillId="2" borderId="2" xfId="0" applyFont="1" applyFill="1" applyBorder="1" applyAlignment="1">
      <alignment horizontal="right" vertical="center"/>
    </xf>
    <xf numFmtId="17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Fill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 wrapText="1"/>
    </xf>
    <xf numFmtId="17" fontId="5" fillId="2" borderId="2" xfId="0" quotePrefix="1" applyNumberFormat="1" applyFont="1" applyFill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0" xfId="0" applyFont="1" applyBorder="1" applyAlignment="1">
      <alignment wrapText="1"/>
    </xf>
    <xf numFmtId="14" fontId="5" fillId="0" borderId="0" xfId="0" applyNumberFormat="1" applyFont="1" applyBorder="1"/>
    <xf numFmtId="0" fontId="5" fillId="0" borderId="0" xfId="0" applyFont="1" applyBorder="1"/>
    <xf numFmtId="0" fontId="5" fillId="0" borderId="0" xfId="0" applyFont="1" applyBorder="1" applyAlignment="1">
      <alignment horizontal="justify" wrapText="1"/>
    </xf>
    <xf numFmtId="0" fontId="7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49" fontId="8" fillId="4" borderId="32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9" fillId="3" borderId="3" xfId="0" applyFont="1" applyFill="1" applyBorder="1" applyAlignment="1">
      <alignment vertical="center" wrapText="1"/>
    </xf>
    <xf numFmtId="0" fontId="4" fillId="3" borderId="3" xfId="0" applyFont="1" applyFill="1" applyBorder="1" applyAlignment="1">
      <alignment horizontal="center" vertical="center" wrapText="1"/>
    </xf>
    <xf numFmtId="167" fontId="4" fillId="3" borderId="3" xfId="1" applyNumberFormat="1" applyFont="1" applyFill="1" applyBorder="1" applyAlignment="1">
      <alignment horizontal="center" vertical="center" wrapText="1"/>
    </xf>
    <xf numFmtId="0" fontId="10" fillId="0" borderId="1" xfId="9" applyFont="1" applyFill="1" applyBorder="1" applyAlignment="1" applyProtection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10" fillId="0" borderId="1" xfId="9" applyNumberFormat="1" applyFont="1" applyFill="1" applyBorder="1" applyAlignment="1" applyProtection="1">
      <alignment horizontal="center" vertical="center"/>
    </xf>
    <xf numFmtId="0" fontId="10" fillId="0" borderId="1" xfId="9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 applyProtection="1">
      <alignment horizontal="right" vertical="center"/>
    </xf>
    <xf numFmtId="3" fontId="10" fillId="0" borderId="1" xfId="1" applyNumberFormat="1" applyFont="1" applyBorder="1" applyAlignment="1">
      <alignment horizontal="right" vertical="center"/>
    </xf>
    <xf numFmtId="3" fontId="9" fillId="3" borderId="4" xfId="1" applyNumberFormat="1" applyFont="1" applyFill="1" applyBorder="1" applyAlignment="1">
      <alignment horizontal="right" vertical="center"/>
    </xf>
    <xf numFmtId="3" fontId="5" fillId="0" borderId="0" xfId="0" applyNumberFormat="1" applyFont="1" applyBorder="1" applyAlignment="1">
      <alignment horizontal="center"/>
    </xf>
    <xf numFmtId="0" fontId="4" fillId="4" borderId="2" xfId="0" applyFont="1" applyFill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1" applyNumberFormat="1" applyFont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3" fontId="4" fillId="3" borderId="3" xfId="1" applyNumberFormat="1" applyFont="1" applyFill="1" applyBorder="1" applyAlignment="1">
      <alignment horizontal="center" vertical="center" wrapText="1"/>
    </xf>
    <xf numFmtId="3" fontId="4" fillId="3" borderId="3" xfId="1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2" fontId="10" fillId="0" borderId="1" xfId="3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3" fontId="10" fillId="0" borderId="1" xfId="1" applyNumberFormat="1" applyFont="1" applyFill="1" applyBorder="1" applyAlignment="1">
      <alignment horizontal="center" vertical="center"/>
    </xf>
    <xf numFmtId="3" fontId="10" fillId="0" borderId="1" xfId="1" applyNumberFormat="1" applyFont="1" applyBorder="1" applyAlignment="1">
      <alignment horizontal="center" vertical="center"/>
    </xf>
    <xf numFmtId="3" fontId="9" fillId="3" borderId="4" xfId="1" applyNumberFormat="1" applyFont="1" applyFill="1" applyBorder="1" applyAlignment="1">
      <alignment horizontal="center" vertical="center"/>
    </xf>
    <xf numFmtId="3" fontId="5" fillId="0" borderId="0" xfId="0" applyNumberFormat="1" applyFont="1" applyAlignment="1">
      <alignment horizont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3" fontId="4" fillId="3" borderId="2" xfId="1" applyNumberFormat="1" applyFont="1" applyFill="1" applyBorder="1" applyAlignment="1">
      <alignment horizontal="center" vertical="center" wrapText="1"/>
    </xf>
    <xf numFmtId="3" fontId="4" fillId="3" borderId="2" xfId="1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wrapText="1"/>
    </xf>
    <xf numFmtId="3" fontId="9" fillId="3" borderId="2" xfId="1" applyNumberFormat="1" applyFont="1" applyFill="1" applyBorder="1" applyAlignment="1">
      <alignment horizontal="right" vertical="center"/>
    </xf>
    <xf numFmtId="0" fontId="4" fillId="3" borderId="3" xfId="0" applyFont="1" applyFill="1" applyBorder="1" applyAlignment="1">
      <alignment vertical="center" wrapText="1"/>
    </xf>
    <xf numFmtId="0" fontId="11" fillId="0" borderId="1" xfId="13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3" fontId="4" fillId="0" borderId="1" xfId="1" applyNumberFormat="1" applyFont="1" applyFill="1" applyBorder="1" applyAlignment="1">
      <alignment horizontal="right" vertical="center" wrapText="1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3" fontId="5" fillId="0" borderId="1" xfId="6" applyNumberFormat="1" applyFont="1" applyFill="1" applyBorder="1" applyAlignment="1">
      <alignment horizontal="right" wrapText="1"/>
    </xf>
    <xf numFmtId="0" fontId="11" fillId="0" borderId="1" xfId="9" applyFont="1" applyFill="1" applyBorder="1" applyAlignment="1" applyProtection="1">
      <alignment horizontal="left" vertic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3" fontId="5" fillId="0" borderId="1" xfId="0" applyNumberFormat="1" applyFont="1" applyFill="1" applyBorder="1" applyAlignment="1">
      <alignment horizontal="right"/>
    </xf>
    <xf numFmtId="3" fontId="5" fillId="0" borderId="1" xfId="0" applyNumberFormat="1" applyFont="1" applyFill="1" applyBorder="1" applyAlignment="1">
      <alignment horizontal="right" wrapText="1"/>
    </xf>
    <xf numFmtId="0" fontId="5" fillId="0" borderId="1" xfId="0" applyFont="1" applyBorder="1" applyAlignment="1">
      <alignment wrapText="1"/>
    </xf>
    <xf numFmtId="0" fontId="5" fillId="0" borderId="1" xfId="0" applyFont="1" applyBorder="1" applyAlignment="1">
      <alignment horizontal="center" wrapText="1"/>
    </xf>
    <xf numFmtId="3" fontId="5" fillId="0" borderId="1" xfId="1" applyNumberFormat="1" applyFont="1" applyFill="1" applyBorder="1" applyAlignment="1">
      <alignment horizontal="right"/>
    </xf>
    <xf numFmtId="0" fontId="4" fillId="3" borderId="2" xfId="0" applyFont="1" applyFill="1" applyBorder="1" applyAlignment="1">
      <alignment horizontal="center" vertical="center" wrapText="1"/>
    </xf>
    <xf numFmtId="0" fontId="5" fillId="0" borderId="1" xfId="0" applyFont="1" applyFill="1" applyBorder="1"/>
    <xf numFmtId="0" fontId="5" fillId="0" borderId="1" xfId="0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vertical="center"/>
    </xf>
    <xf numFmtId="0" fontId="9" fillId="4" borderId="6" xfId="0" applyFont="1" applyFill="1" applyBorder="1" applyAlignment="1">
      <alignment horizontal="center" vertical="center"/>
    </xf>
    <xf numFmtId="167" fontId="9" fillId="4" borderId="6" xfId="1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vertical="center"/>
    </xf>
    <xf numFmtId="0" fontId="9" fillId="3" borderId="6" xfId="0" applyFont="1" applyFill="1" applyBorder="1" applyAlignment="1">
      <alignment horizontal="center" vertical="center"/>
    </xf>
    <xf numFmtId="167" fontId="9" fillId="3" borderId="6" xfId="1" applyNumberFormat="1" applyFont="1" applyFill="1" applyBorder="1" applyAlignment="1">
      <alignment vertical="center"/>
    </xf>
    <xf numFmtId="0" fontId="10" fillId="0" borderId="0" xfId="0" applyFont="1" applyFill="1"/>
    <xf numFmtId="0" fontId="10" fillId="0" borderId="0" xfId="0" applyFont="1"/>
    <xf numFmtId="0" fontId="11" fillId="0" borderId="0" xfId="0" applyFont="1"/>
    <xf numFmtId="0" fontId="10" fillId="0" borderId="0" xfId="9" applyFont="1" applyFill="1" applyBorder="1" applyAlignment="1" applyProtection="1">
      <alignment horizontal="left" vertical="center"/>
    </xf>
    <xf numFmtId="49" fontId="13" fillId="6" borderId="17" xfId="0" applyNumberFormat="1" applyFont="1" applyFill="1" applyBorder="1" applyAlignment="1">
      <alignment horizontal="center" vertical="center"/>
    </xf>
    <xf numFmtId="49" fontId="13" fillId="6" borderId="18" xfId="0" applyNumberFormat="1" applyFont="1" applyFill="1" applyBorder="1" applyAlignment="1">
      <alignment horizontal="center" vertical="center"/>
    </xf>
    <xf numFmtId="49" fontId="14" fillId="6" borderId="19" xfId="0" applyNumberFormat="1" applyFont="1" applyFill="1" applyBorder="1" applyAlignment="1">
      <alignment horizontal="center"/>
    </xf>
    <xf numFmtId="49" fontId="13" fillId="5" borderId="20" xfId="0" applyNumberFormat="1" applyFont="1" applyFill="1" applyBorder="1" applyAlignment="1">
      <alignment horizontal="left" vertical="center"/>
    </xf>
    <xf numFmtId="3" fontId="13" fillId="5" borderId="21" xfId="0" applyNumberFormat="1" applyFont="1" applyFill="1" applyBorder="1" applyAlignment="1">
      <alignment horizontal="right" vertical="center"/>
    </xf>
    <xf numFmtId="9" fontId="14" fillId="5" borderId="22" xfId="0" applyNumberFormat="1" applyFont="1" applyFill="1" applyBorder="1" applyAlignment="1">
      <alignment horizontal="right"/>
    </xf>
    <xf numFmtId="169" fontId="13" fillId="5" borderId="21" xfId="0" applyNumberFormat="1" applyFont="1" applyFill="1" applyBorder="1" applyAlignment="1">
      <alignment horizontal="right" vertical="center"/>
    </xf>
    <xf numFmtId="49" fontId="13" fillId="6" borderId="23" xfId="0" applyNumberFormat="1" applyFont="1" applyFill="1" applyBorder="1" applyAlignment="1">
      <alignment horizontal="left" vertical="center"/>
    </xf>
    <xf numFmtId="169" fontId="13" fillId="6" borderId="24" xfId="0" applyNumberFormat="1" applyFont="1" applyFill="1" applyBorder="1" applyAlignment="1">
      <alignment horizontal="right" vertical="center"/>
    </xf>
    <xf numFmtId="9" fontId="13" fillId="6" borderId="25" xfId="0" applyNumberFormat="1" applyFont="1" applyFill="1" applyBorder="1" applyAlignment="1">
      <alignment horizontal="right" vertical="center"/>
    </xf>
    <xf numFmtId="49" fontId="13" fillId="6" borderId="26" xfId="0" applyNumberFormat="1" applyFont="1" applyFill="1" applyBorder="1" applyAlignment="1">
      <alignment vertical="center"/>
    </xf>
    <xf numFmtId="49" fontId="13" fillId="6" borderId="23" xfId="0" applyNumberFormat="1" applyFont="1" applyFill="1" applyBorder="1" applyAlignment="1">
      <alignment vertical="center"/>
    </xf>
    <xf numFmtId="169" fontId="13" fillId="6" borderId="24" xfId="0" applyNumberFormat="1" applyFont="1" applyFill="1" applyBorder="1" applyAlignment="1">
      <alignment vertical="center"/>
    </xf>
    <xf numFmtId="169" fontId="13" fillId="6" borderId="25" xfId="0" applyNumberFormat="1" applyFont="1" applyFill="1" applyBorder="1" applyAlignment="1">
      <alignment vertical="center"/>
    </xf>
    <xf numFmtId="41" fontId="13" fillId="6" borderId="27" xfId="15" applyFont="1" applyFill="1" applyBorder="1" applyAlignment="1">
      <alignment vertical="center"/>
    </xf>
    <xf numFmtId="41" fontId="13" fillId="6" borderId="28" xfId="15" applyFont="1" applyFill="1" applyBorder="1" applyAlignment="1">
      <alignment vertical="center"/>
    </xf>
    <xf numFmtId="3" fontId="15" fillId="0" borderId="0" xfId="0" applyNumberFormat="1" applyFont="1"/>
    <xf numFmtId="3" fontId="5" fillId="0" borderId="0" xfId="0" applyNumberFormat="1" applyFont="1"/>
    <xf numFmtId="49" fontId="14" fillId="5" borderId="1" xfId="0" applyNumberFormat="1" applyFont="1" applyFill="1" applyBorder="1" applyAlignment="1">
      <alignment horizontal="left" vertical="center"/>
    </xf>
    <xf numFmtId="49" fontId="14" fillId="5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right" vertical="center"/>
    </xf>
    <xf numFmtId="3" fontId="14" fillId="5" borderId="1" xfId="0" applyNumberFormat="1" applyFont="1" applyFill="1" applyBorder="1" applyAlignment="1">
      <alignment horizontal="right"/>
    </xf>
    <xf numFmtId="3" fontId="16" fillId="4" borderId="7" xfId="1" applyNumberFormat="1" applyFont="1" applyFill="1" applyBorder="1" applyAlignment="1">
      <alignment horizontal="right" vertical="center"/>
    </xf>
    <xf numFmtId="3" fontId="16" fillId="3" borderId="7" xfId="1" applyNumberFormat="1" applyFont="1" applyFill="1" applyBorder="1" applyAlignment="1">
      <alignment horizontal="right" vertical="center"/>
    </xf>
    <xf numFmtId="49" fontId="4" fillId="4" borderId="29" xfId="0" applyNumberFormat="1" applyFont="1" applyFill="1" applyBorder="1" applyAlignment="1">
      <alignment horizontal="center" vertical="center"/>
    </xf>
    <xf numFmtId="49" fontId="4" fillId="4" borderId="30" xfId="0" applyNumberFormat="1" applyFont="1" applyFill="1" applyBorder="1" applyAlignment="1">
      <alignment horizontal="center" vertical="center"/>
    </xf>
    <xf numFmtId="49" fontId="4" fillId="4" borderId="31" xfId="0" applyNumberFormat="1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49" fontId="4" fillId="4" borderId="14" xfId="0" applyNumberFormat="1" applyFont="1" applyFill="1" applyBorder="1" applyAlignment="1">
      <alignment horizontal="center" vertical="center"/>
    </xf>
    <xf numFmtId="49" fontId="4" fillId="4" borderId="15" xfId="0" applyNumberFormat="1" applyFont="1" applyFill="1" applyBorder="1" applyAlignment="1">
      <alignment horizontal="center" vertical="center"/>
    </xf>
    <xf numFmtId="49" fontId="4" fillId="4" borderId="16" xfId="0" applyNumberFormat="1" applyFont="1" applyFill="1" applyBorder="1" applyAlignment="1">
      <alignment horizontal="center" vertical="center"/>
    </xf>
    <xf numFmtId="0" fontId="9" fillId="3" borderId="8" xfId="0" applyFont="1" applyFill="1" applyBorder="1" applyAlignment="1">
      <alignment horizontal="left" vertical="center"/>
    </xf>
    <xf numFmtId="0" fontId="9" fillId="3" borderId="9" xfId="0" applyFont="1" applyFill="1" applyBorder="1" applyAlignment="1">
      <alignment horizontal="left" vertical="center"/>
    </xf>
    <xf numFmtId="0" fontId="9" fillId="3" borderId="10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horizontal="left" vertical="center"/>
    </xf>
    <xf numFmtId="0" fontId="9" fillId="3" borderId="6" xfId="0" applyFont="1" applyFill="1" applyBorder="1" applyAlignment="1">
      <alignment horizontal="left" vertical="center"/>
    </xf>
    <xf numFmtId="0" fontId="9" fillId="3" borderId="7" xfId="0" applyFont="1" applyFill="1" applyBorder="1" applyAlignment="1">
      <alignment horizontal="left" vertical="center"/>
    </xf>
    <xf numFmtId="0" fontId="9" fillId="3" borderId="11" xfId="0" applyFont="1" applyFill="1" applyBorder="1" applyAlignment="1">
      <alignment horizontal="left" vertical="center"/>
    </xf>
    <xf numFmtId="0" fontId="9" fillId="3" borderId="12" xfId="0" applyFont="1" applyFill="1" applyBorder="1" applyAlignment="1">
      <alignment horizontal="left" vertical="center"/>
    </xf>
    <xf numFmtId="0" fontId="9" fillId="3" borderId="13" xfId="0" applyFont="1" applyFill="1" applyBorder="1" applyAlignment="1">
      <alignment horizontal="left" vertical="center"/>
    </xf>
    <xf numFmtId="0" fontId="5" fillId="0" borderId="2" xfId="0" applyFont="1" applyBorder="1" applyAlignment="1">
      <alignment vertical="center"/>
    </xf>
    <xf numFmtId="0" fontId="6" fillId="3" borderId="2" xfId="0" applyFont="1" applyFill="1" applyBorder="1" applyAlignment="1">
      <alignment horizontal="center" vertical="center"/>
    </xf>
    <xf numFmtId="0" fontId="10" fillId="0" borderId="0" xfId="9" applyFont="1" applyFill="1" applyBorder="1" applyAlignment="1" applyProtection="1">
      <alignment horizontal="left" vertical="center" wrapText="1"/>
    </xf>
  </cellXfs>
  <cellStyles count="16">
    <cellStyle name="Millares" xfId="1" builtinId="3"/>
    <cellStyle name="Millares [0]" xfId="15" builtinId="6"/>
    <cellStyle name="Millares 2" xfId="2"/>
    <cellStyle name="Millares 3" xfId="3"/>
    <cellStyle name="Millares 6" xfId="4"/>
    <cellStyle name="Millares 6 2" xfId="5"/>
    <cellStyle name="Moneda" xfId="6" builtinId="4"/>
    <cellStyle name="Moneda 2" xfId="7"/>
    <cellStyle name="Normal" xfId="0" builtinId="0"/>
    <cellStyle name="Normal 2" xfId="8"/>
    <cellStyle name="Normal 2 3" xfId="9"/>
    <cellStyle name="Normal 4" xfId="10"/>
    <cellStyle name="Normal 4 2" xfId="11"/>
    <cellStyle name="Normal 6" xfId="12"/>
    <cellStyle name="Normal_Hoja1" xfId="13"/>
    <cellStyle name="Porcentaje 2" xfId="14"/>
  </cellStyles>
  <dxfs count="0"/>
  <tableStyles count="0" defaultTableStyle="TableStyleMedium2" defaultPivotStyle="PivotStyleLight16"/>
  <colors>
    <mruColors>
      <color rgb="FFFF6600"/>
      <color rgb="FF000000"/>
      <color rgb="FF40A6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29</xdr:col>
      <xdr:colOff>426140</xdr:colOff>
      <xdr:row>0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0" y="0"/>
          <a:ext cx="28079700" cy="0"/>
        </a:xfrm>
        <a:prstGeom prst="rect">
          <a:avLst/>
        </a:prstGeom>
      </xdr:spPr>
    </xdr:pic>
    <xdr:clientData/>
  </xdr:twoCellAnchor>
  <xdr:twoCellAnchor editAs="oneCell">
    <xdr:from>
      <xdr:col>0</xdr:col>
      <xdr:colOff>66261</xdr:colOff>
      <xdr:row>0</xdr:row>
      <xdr:rowOff>29403</xdr:rowOff>
    </xdr:from>
    <xdr:to>
      <xdr:col>6</xdr:col>
      <xdr:colOff>24848</xdr:colOff>
      <xdr:row>9</xdr:row>
      <xdr:rowOff>82834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261" y="29403"/>
          <a:ext cx="6758609" cy="154430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1:I108"/>
  <sheetViews>
    <sheetView showGridLines="0" tabSelected="1" zoomScale="115" zoomScaleNormal="115" workbookViewId="0">
      <selection activeCell="F89" sqref="F89"/>
    </sheetView>
  </sheetViews>
  <sheetFormatPr baseColWidth="10" defaultColWidth="16.42578125" defaultRowHeight="12.75" x14ac:dyDescent="0.25"/>
  <cols>
    <col min="1" max="1" width="27" style="5" customWidth="1"/>
    <col min="2" max="2" width="13.42578125" style="5" customWidth="1"/>
    <col min="3" max="3" width="10.42578125" style="5" customWidth="1"/>
    <col min="4" max="4" width="19.28515625" style="5" customWidth="1"/>
    <col min="5" max="5" width="10.140625" style="5" customWidth="1"/>
    <col min="6" max="6" width="21.7109375" style="5" customWidth="1"/>
    <col min="7" max="7" width="3.42578125" style="5" customWidth="1"/>
    <col min="8" max="11" width="16.42578125" style="5"/>
    <col min="12" max="16" width="6" style="5" customWidth="1"/>
    <col min="17" max="16384" width="16.42578125" style="5"/>
  </cols>
  <sheetData>
    <row r="11" spans="1:8" x14ac:dyDescent="0.25">
      <c r="A11" s="1" t="s">
        <v>32</v>
      </c>
      <c r="B11" s="2" t="s">
        <v>35</v>
      </c>
      <c r="C11" s="3"/>
      <c r="D11" s="110" t="s">
        <v>71</v>
      </c>
      <c r="E11" s="111"/>
      <c r="F11" s="4">
        <v>40000</v>
      </c>
      <c r="H11" s="5" t="s">
        <v>110</v>
      </c>
    </row>
    <row r="12" spans="1:8" ht="15" customHeight="1" x14ac:dyDescent="0.25">
      <c r="A12" s="6" t="s">
        <v>36</v>
      </c>
      <c r="B12" s="7" t="s">
        <v>111</v>
      </c>
      <c r="C12" s="3"/>
      <c r="D12" s="112" t="s">
        <v>0</v>
      </c>
      <c r="E12" s="112"/>
      <c r="F12" s="8" t="s">
        <v>37</v>
      </c>
    </row>
    <row r="13" spans="1:8" ht="15" customHeight="1" x14ac:dyDescent="0.25">
      <c r="A13" s="6" t="s">
        <v>34</v>
      </c>
      <c r="B13" s="7" t="s">
        <v>38</v>
      </c>
      <c r="C13" s="3"/>
      <c r="D13" s="113" t="s">
        <v>27</v>
      </c>
      <c r="E13" s="113"/>
      <c r="F13" s="9">
        <v>200</v>
      </c>
    </row>
    <row r="14" spans="1:8" ht="15" customHeight="1" x14ac:dyDescent="0.25">
      <c r="A14" s="6" t="s">
        <v>33</v>
      </c>
      <c r="B14" s="7" t="s">
        <v>25</v>
      </c>
      <c r="C14" s="3"/>
      <c r="D14" s="113" t="s">
        <v>1</v>
      </c>
      <c r="E14" s="113"/>
      <c r="F14" s="10">
        <f>(F11*F13)</f>
        <v>8000000</v>
      </c>
    </row>
    <row r="15" spans="1:8" x14ac:dyDescent="0.25">
      <c r="A15" s="6" t="s">
        <v>31</v>
      </c>
      <c r="B15" s="7" t="s">
        <v>26</v>
      </c>
      <c r="C15" s="3"/>
      <c r="D15" s="113" t="s">
        <v>39</v>
      </c>
      <c r="E15" s="113"/>
      <c r="F15" s="11" t="s">
        <v>132</v>
      </c>
    </row>
    <row r="16" spans="1:8" x14ac:dyDescent="0.25">
      <c r="A16" s="6" t="s">
        <v>2</v>
      </c>
      <c r="B16" s="7" t="s">
        <v>3</v>
      </c>
      <c r="C16" s="3"/>
      <c r="D16" s="113" t="s">
        <v>4</v>
      </c>
      <c r="E16" s="113"/>
      <c r="F16" s="8" t="s">
        <v>37</v>
      </c>
    </row>
    <row r="17" spans="1:6" ht="25.5" x14ac:dyDescent="0.25">
      <c r="A17" s="6" t="s">
        <v>5</v>
      </c>
      <c r="B17" s="12" t="s">
        <v>142</v>
      </c>
      <c r="C17" s="13"/>
      <c r="D17" s="126" t="s">
        <v>6</v>
      </c>
      <c r="E17" s="126"/>
      <c r="F17" s="11" t="s">
        <v>95</v>
      </c>
    </row>
    <row r="18" spans="1:6" x14ac:dyDescent="0.25">
      <c r="A18" s="14"/>
      <c r="B18" s="15"/>
      <c r="D18" s="16"/>
      <c r="E18" s="16"/>
      <c r="F18" s="17"/>
    </row>
    <row r="19" spans="1:6" x14ac:dyDescent="0.25">
      <c r="A19" s="127" t="s">
        <v>73</v>
      </c>
      <c r="B19" s="127"/>
      <c r="C19" s="127"/>
      <c r="D19" s="127"/>
      <c r="E19" s="127"/>
      <c r="F19" s="127"/>
    </row>
    <row r="20" spans="1:6" x14ac:dyDescent="0.25">
      <c r="B20" s="18"/>
      <c r="C20" s="18"/>
      <c r="D20" s="19"/>
      <c r="E20" s="20"/>
    </row>
    <row r="21" spans="1:6" x14ac:dyDescent="0.25">
      <c r="A21" s="21" t="s">
        <v>7</v>
      </c>
      <c r="B21" s="22"/>
      <c r="C21" s="22"/>
      <c r="D21" s="22"/>
      <c r="E21" s="22"/>
      <c r="F21" s="22"/>
    </row>
    <row r="22" spans="1:6" ht="25.5" x14ac:dyDescent="0.25">
      <c r="A22" s="23" t="s">
        <v>8</v>
      </c>
      <c r="B22" s="24" t="s">
        <v>9</v>
      </c>
      <c r="C22" s="24" t="s">
        <v>10</v>
      </c>
      <c r="D22" s="24" t="s">
        <v>24</v>
      </c>
      <c r="E22" s="25" t="s">
        <v>11</v>
      </c>
      <c r="F22" s="25" t="s">
        <v>12</v>
      </c>
    </row>
    <row r="23" spans="1:6" x14ac:dyDescent="0.25">
      <c r="A23" s="26" t="s">
        <v>40</v>
      </c>
      <c r="B23" s="27" t="s">
        <v>13</v>
      </c>
      <c r="C23" s="28">
        <v>25</v>
      </c>
      <c r="D23" s="29" t="s">
        <v>41</v>
      </c>
      <c r="E23" s="30">
        <v>25000</v>
      </c>
      <c r="F23" s="31">
        <f t="shared" ref="F23:F28" si="0">C23*E23</f>
        <v>625000</v>
      </c>
    </row>
    <row r="24" spans="1:6" x14ac:dyDescent="0.25">
      <c r="A24" s="26" t="s">
        <v>42</v>
      </c>
      <c r="B24" s="27" t="s">
        <v>13</v>
      </c>
      <c r="C24" s="28">
        <v>25</v>
      </c>
      <c r="D24" s="29" t="s">
        <v>122</v>
      </c>
      <c r="E24" s="30">
        <v>25000</v>
      </c>
      <c r="F24" s="31">
        <f t="shared" si="0"/>
        <v>625000</v>
      </c>
    </row>
    <row r="25" spans="1:6" x14ac:dyDescent="0.25">
      <c r="A25" s="26" t="s">
        <v>43</v>
      </c>
      <c r="B25" s="27" t="s">
        <v>13</v>
      </c>
      <c r="C25" s="28">
        <v>5</v>
      </c>
      <c r="D25" s="29" t="s">
        <v>46</v>
      </c>
      <c r="E25" s="30">
        <v>25000</v>
      </c>
      <c r="F25" s="31">
        <f t="shared" si="0"/>
        <v>125000</v>
      </c>
    </row>
    <row r="26" spans="1:6" x14ac:dyDescent="0.25">
      <c r="A26" s="26" t="s">
        <v>44</v>
      </c>
      <c r="B26" s="27" t="s">
        <v>13</v>
      </c>
      <c r="C26" s="28">
        <v>16</v>
      </c>
      <c r="D26" s="29" t="s">
        <v>123</v>
      </c>
      <c r="E26" s="30">
        <v>25000</v>
      </c>
      <c r="F26" s="31">
        <f t="shared" si="0"/>
        <v>400000</v>
      </c>
    </row>
    <row r="27" spans="1:6" x14ac:dyDescent="0.25">
      <c r="A27" s="26" t="s">
        <v>89</v>
      </c>
      <c r="B27" s="27" t="s">
        <v>13</v>
      </c>
      <c r="C27" s="28">
        <v>30</v>
      </c>
      <c r="D27" s="29" t="s">
        <v>37</v>
      </c>
      <c r="E27" s="30">
        <v>25000</v>
      </c>
      <c r="F27" s="31">
        <f t="shared" si="0"/>
        <v>750000</v>
      </c>
    </row>
    <row r="28" spans="1:6" x14ac:dyDescent="0.25">
      <c r="A28" s="26" t="s">
        <v>117</v>
      </c>
      <c r="B28" s="27" t="s">
        <v>13</v>
      </c>
      <c r="C28" s="28">
        <v>10</v>
      </c>
      <c r="D28" s="29" t="s">
        <v>46</v>
      </c>
      <c r="E28" s="30">
        <v>25000</v>
      </c>
      <c r="F28" s="31">
        <f t="shared" si="0"/>
        <v>250000</v>
      </c>
    </row>
    <row r="29" spans="1:6" x14ac:dyDescent="0.25">
      <c r="A29" s="123" t="s">
        <v>14</v>
      </c>
      <c r="B29" s="124"/>
      <c r="C29" s="124"/>
      <c r="D29" s="124"/>
      <c r="E29" s="125"/>
      <c r="F29" s="32">
        <f>SUM(F23:F28)</f>
        <v>2775000</v>
      </c>
    </row>
    <row r="30" spans="1:6" x14ac:dyDescent="0.25">
      <c r="A30" s="16"/>
      <c r="B30" s="16"/>
      <c r="C30" s="16"/>
      <c r="D30" s="16"/>
      <c r="E30" s="33"/>
      <c r="F30" s="33"/>
    </row>
    <row r="31" spans="1:6" x14ac:dyDescent="0.25">
      <c r="A31" s="34" t="s">
        <v>64</v>
      </c>
      <c r="B31" s="35"/>
      <c r="C31" s="35"/>
      <c r="D31" s="35"/>
      <c r="E31" s="36"/>
      <c r="F31" s="36"/>
    </row>
    <row r="32" spans="1:6" ht="25.5" x14ac:dyDescent="0.25">
      <c r="A32" s="37" t="s">
        <v>8</v>
      </c>
      <c r="B32" s="24" t="s">
        <v>9</v>
      </c>
      <c r="C32" s="24" t="s">
        <v>10</v>
      </c>
      <c r="D32" s="24" t="s">
        <v>24</v>
      </c>
      <c r="E32" s="38" t="s">
        <v>11</v>
      </c>
      <c r="F32" s="39" t="s">
        <v>12</v>
      </c>
    </row>
    <row r="33" spans="1:6" x14ac:dyDescent="0.25">
      <c r="A33" s="40"/>
      <c r="B33" s="27"/>
      <c r="C33" s="41"/>
      <c r="D33" s="42"/>
      <c r="E33" s="43"/>
      <c r="F33" s="44"/>
    </row>
    <row r="34" spans="1:6" x14ac:dyDescent="0.25">
      <c r="A34" s="123" t="s">
        <v>65</v>
      </c>
      <c r="B34" s="124"/>
      <c r="C34" s="124"/>
      <c r="D34" s="124"/>
      <c r="E34" s="125"/>
      <c r="F34" s="45"/>
    </row>
    <row r="35" spans="1:6" x14ac:dyDescent="0.25">
      <c r="E35" s="46"/>
      <c r="F35" s="46"/>
    </row>
    <row r="36" spans="1:6" x14ac:dyDescent="0.25">
      <c r="A36" s="34" t="s">
        <v>47</v>
      </c>
      <c r="B36" s="35"/>
      <c r="C36" s="35"/>
      <c r="D36" s="35"/>
      <c r="E36" s="36"/>
      <c r="F36" s="36"/>
    </row>
    <row r="37" spans="1:6" ht="25.5" x14ac:dyDescent="0.25">
      <c r="A37" s="47" t="s">
        <v>8</v>
      </c>
      <c r="B37" s="48" t="s">
        <v>9</v>
      </c>
      <c r="C37" s="48" t="s">
        <v>10</v>
      </c>
      <c r="D37" s="48" t="s">
        <v>24</v>
      </c>
      <c r="E37" s="49" t="s">
        <v>11</v>
      </c>
      <c r="F37" s="50" t="s">
        <v>12</v>
      </c>
    </row>
    <row r="38" spans="1:6" x14ac:dyDescent="0.25">
      <c r="A38" s="26" t="s">
        <v>69</v>
      </c>
      <c r="B38" s="27" t="s">
        <v>48</v>
      </c>
      <c r="C38" s="28">
        <v>0.3</v>
      </c>
      <c r="D38" s="29" t="s">
        <v>45</v>
      </c>
      <c r="E38" s="30">
        <v>90000</v>
      </c>
      <c r="F38" s="31">
        <f t="shared" ref="F38:F43" si="1">C38*E38</f>
        <v>27000</v>
      </c>
    </row>
    <row r="39" spans="1:6" x14ac:dyDescent="0.25">
      <c r="A39" s="26" t="s">
        <v>70</v>
      </c>
      <c r="B39" s="27" t="s">
        <v>48</v>
      </c>
      <c r="C39" s="28">
        <v>0.5</v>
      </c>
      <c r="D39" s="29" t="s">
        <v>62</v>
      </c>
      <c r="E39" s="30">
        <v>90000</v>
      </c>
      <c r="F39" s="31">
        <f t="shared" si="1"/>
        <v>45000</v>
      </c>
    </row>
    <row r="40" spans="1:6" x14ac:dyDescent="0.25">
      <c r="A40" s="26" t="s">
        <v>90</v>
      </c>
      <c r="B40" s="27" t="s">
        <v>48</v>
      </c>
      <c r="C40" s="28">
        <v>0.5</v>
      </c>
      <c r="D40" s="29" t="s">
        <v>28</v>
      </c>
      <c r="E40" s="30">
        <v>70000</v>
      </c>
      <c r="F40" s="31">
        <f t="shared" si="1"/>
        <v>35000</v>
      </c>
    </row>
    <row r="41" spans="1:6" x14ac:dyDescent="0.25">
      <c r="A41" s="26" t="s">
        <v>91</v>
      </c>
      <c r="B41" s="27" t="s">
        <v>48</v>
      </c>
      <c r="C41" s="28">
        <v>3</v>
      </c>
      <c r="D41" s="29" t="s">
        <v>124</v>
      </c>
      <c r="E41" s="30">
        <v>45000</v>
      </c>
      <c r="F41" s="31">
        <f t="shared" si="1"/>
        <v>135000</v>
      </c>
    </row>
    <row r="42" spans="1:6" x14ac:dyDescent="0.25">
      <c r="A42" s="26" t="s">
        <v>92</v>
      </c>
      <c r="B42" s="27" t="s">
        <v>48</v>
      </c>
      <c r="C42" s="28">
        <v>15</v>
      </c>
      <c r="D42" s="51" t="s">
        <v>121</v>
      </c>
      <c r="E42" s="30">
        <v>35000</v>
      </c>
      <c r="F42" s="31">
        <f t="shared" si="1"/>
        <v>525000</v>
      </c>
    </row>
    <row r="43" spans="1:6" x14ac:dyDescent="0.25">
      <c r="A43" s="26" t="s">
        <v>49</v>
      </c>
      <c r="B43" s="27" t="s">
        <v>48</v>
      </c>
      <c r="C43" s="28">
        <v>1</v>
      </c>
      <c r="D43" s="29" t="s">
        <v>114</v>
      </c>
      <c r="E43" s="30">
        <v>35000</v>
      </c>
      <c r="F43" s="31">
        <f t="shared" si="1"/>
        <v>35000</v>
      </c>
    </row>
    <row r="44" spans="1:6" x14ac:dyDescent="0.25">
      <c r="A44" s="120" t="s">
        <v>50</v>
      </c>
      <c r="B44" s="121"/>
      <c r="C44" s="121"/>
      <c r="D44" s="121"/>
      <c r="E44" s="122"/>
      <c r="F44" s="52">
        <f>SUM(F38:F43)</f>
        <v>802000</v>
      </c>
    </row>
    <row r="45" spans="1:6" x14ac:dyDescent="0.25">
      <c r="E45" s="46"/>
      <c r="F45" s="46"/>
    </row>
    <row r="46" spans="1:6" x14ac:dyDescent="0.25">
      <c r="A46" s="34" t="s">
        <v>15</v>
      </c>
      <c r="B46" s="35"/>
      <c r="C46" s="35"/>
      <c r="D46" s="35"/>
      <c r="E46" s="36"/>
      <c r="F46" s="36"/>
    </row>
    <row r="47" spans="1:6" ht="25.5" x14ac:dyDescent="0.25">
      <c r="A47" s="53" t="s">
        <v>78</v>
      </c>
      <c r="B47" s="24" t="s">
        <v>9</v>
      </c>
      <c r="C47" s="24" t="s">
        <v>29</v>
      </c>
      <c r="D47" s="24" t="s">
        <v>24</v>
      </c>
      <c r="E47" s="38" t="s">
        <v>11</v>
      </c>
      <c r="F47" s="38" t="s">
        <v>12</v>
      </c>
    </row>
    <row r="48" spans="1:6" x14ac:dyDescent="0.25">
      <c r="A48" s="54" t="s">
        <v>74</v>
      </c>
      <c r="B48" s="55"/>
      <c r="C48" s="55"/>
      <c r="D48" s="55"/>
      <c r="E48" s="56"/>
      <c r="F48" s="56"/>
    </row>
    <row r="49" spans="1:9" x14ac:dyDescent="0.25">
      <c r="A49" s="57" t="s">
        <v>61</v>
      </c>
      <c r="B49" s="58" t="s">
        <v>67</v>
      </c>
      <c r="C49" s="51">
        <v>200</v>
      </c>
      <c r="D49" s="58" t="s">
        <v>126</v>
      </c>
      <c r="E49" s="59">
        <v>1500</v>
      </c>
      <c r="F49" s="59">
        <f t="shared" ref="F49:F54" si="2">+C49*E49</f>
        <v>300000</v>
      </c>
    </row>
    <row r="50" spans="1:9" x14ac:dyDescent="0.25">
      <c r="A50" s="57" t="s">
        <v>84</v>
      </c>
      <c r="B50" s="58" t="s">
        <v>67</v>
      </c>
      <c r="C50" s="51">
        <v>250</v>
      </c>
      <c r="D50" s="58" t="s">
        <v>28</v>
      </c>
      <c r="E50" s="59">
        <v>1200</v>
      </c>
      <c r="F50" s="59">
        <f t="shared" si="2"/>
        <v>300000</v>
      </c>
    </row>
    <row r="51" spans="1:9" x14ac:dyDescent="0.25">
      <c r="A51" s="57" t="s">
        <v>93</v>
      </c>
      <c r="B51" s="58" t="s">
        <v>67</v>
      </c>
      <c r="C51" s="51">
        <v>150</v>
      </c>
      <c r="D51" s="58" t="s">
        <v>125</v>
      </c>
      <c r="E51" s="59">
        <v>1900</v>
      </c>
      <c r="F51" s="59">
        <f t="shared" si="2"/>
        <v>285000</v>
      </c>
    </row>
    <row r="52" spans="1:9" x14ac:dyDescent="0.25">
      <c r="A52" s="57" t="s">
        <v>133</v>
      </c>
      <c r="B52" s="58" t="s">
        <v>67</v>
      </c>
      <c r="C52" s="51">
        <v>175</v>
      </c>
      <c r="D52" s="58" t="s">
        <v>125</v>
      </c>
      <c r="E52" s="59">
        <v>830</v>
      </c>
      <c r="F52" s="59">
        <f t="shared" si="2"/>
        <v>145250</v>
      </c>
    </row>
    <row r="53" spans="1:9" x14ac:dyDescent="0.25">
      <c r="A53" s="57" t="s">
        <v>134</v>
      </c>
      <c r="B53" s="58" t="s">
        <v>67</v>
      </c>
      <c r="C53" s="51">
        <v>100</v>
      </c>
      <c r="D53" s="58" t="s">
        <v>125</v>
      </c>
      <c r="E53" s="59">
        <v>880</v>
      </c>
      <c r="F53" s="59">
        <f t="shared" si="2"/>
        <v>88000</v>
      </c>
    </row>
    <row r="54" spans="1:9" x14ac:dyDescent="0.25">
      <c r="A54" s="57" t="s">
        <v>94</v>
      </c>
      <c r="B54" s="58" t="s">
        <v>67</v>
      </c>
      <c r="C54" s="51">
        <v>75</v>
      </c>
      <c r="D54" s="58" t="s">
        <v>125</v>
      </c>
      <c r="E54" s="59">
        <v>1440</v>
      </c>
      <c r="F54" s="59">
        <f t="shared" si="2"/>
        <v>108000</v>
      </c>
    </row>
    <row r="55" spans="1:9" x14ac:dyDescent="0.25">
      <c r="A55" s="60" t="s">
        <v>75</v>
      </c>
      <c r="B55" s="58"/>
      <c r="C55" s="58"/>
      <c r="D55" s="58"/>
      <c r="E55" s="59"/>
      <c r="F55" s="59"/>
    </row>
    <row r="56" spans="1:9" x14ac:dyDescent="0.25">
      <c r="A56" s="61" t="s">
        <v>136</v>
      </c>
      <c r="B56" s="58" t="s">
        <v>67</v>
      </c>
      <c r="C56" s="62">
        <v>10</v>
      </c>
      <c r="D56" s="62" t="s">
        <v>127</v>
      </c>
      <c r="E56" s="59">
        <v>16443</v>
      </c>
      <c r="F56" s="59">
        <f>+C56*E56</f>
        <v>164430</v>
      </c>
    </row>
    <row r="57" spans="1:9" ht="14.25" customHeight="1" x14ac:dyDescent="0.3">
      <c r="A57" s="61" t="s">
        <v>135</v>
      </c>
      <c r="B57" s="58" t="s">
        <v>66</v>
      </c>
      <c r="C57" s="62">
        <v>6</v>
      </c>
      <c r="D57" s="62" t="s">
        <v>127</v>
      </c>
      <c r="E57" s="59">
        <v>13562</v>
      </c>
      <c r="F57" s="59">
        <f>+C57*E57</f>
        <v>81372</v>
      </c>
      <c r="H57" s="99"/>
    </row>
    <row r="58" spans="1:9" x14ac:dyDescent="0.25">
      <c r="A58" s="60" t="s">
        <v>76</v>
      </c>
      <c r="B58" s="58"/>
      <c r="C58" s="58"/>
      <c r="D58" s="58"/>
      <c r="E58" s="59"/>
      <c r="F58" s="59"/>
    </row>
    <row r="59" spans="1:9" x14ac:dyDescent="0.25">
      <c r="A59" s="63" t="s">
        <v>54</v>
      </c>
      <c r="B59" s="58" t="s">
        <v>67</v>
      </c>
      <c r="C59" s="51">
        <v>0.5</v>
      </c>
      <c r="D59" s="51" t="s">
        <v>55</v>
      </c>
      <c r="E59" s="59">
        <f>18360*4</f>
        <v>73440</v>
      </c>
      <c r="F59" s="59">
        <f>+C59*E59</f>
        <v>36720</v>
      </c>
    </row>
    <row r="60" spans="1:9" x14ac:dyDescent="0.25">
      <c r="A60" s="61" t="s">
        <v>56</v>
      </c>
      <c r="B60" s="58" t="s">
        <v>66</v>
      </c>
      <c r="C60" s="62">
        <v>3</v>
      </c>
      <c r="D60" s="62" t="s">
        <v>57</v>
      </c>
      <c r="E60" s="59">
        <v>38290</v>
      </c>
      <c r="F60" s="59">
        <f>+C60*E60</f>
        <v>114870</v>
      </c>
    </row>
    <row r="61" spans="1:9" x14ac:dyDescent="0.25">
      <c r="A61" s="57" t="s">
        <v>128</v>
      </c>
      <c r="B61" s="58" t="s">
        <v>66</v>
      </c>
      <c r="C61" s="58">
        <v>100</v>
      </c>
      <c r="D61" s="58" t="s">
        <v>129</v>
      </c>
      <c r="E61" s="64">
        <v>2200</v>
      </c>
      <c r="F61" s="65">
        <f>(C61*E61)</f>
        <v>220000</v>
      </c>
      <c r="H61" s="16"/>
    </row>
    <row r="62" spans="1:9" x14ac:dyDescent="0.25">
      <c r="A62" s="57" t="s">
        <v>58</v>
      </c>
      <c r="B62" s="58" t="s">
        <v>66</v>
      </c>
      <c r="C62" s="58">
        <v>5</v>
      </c>
      <c r="D62" s="58" t="s">
        <v>59</v>
      </c>
      <c r="E62" s="59">
        <v>13120</v>
      </c>
      <c r="F62" s="59">
        <f>+C62*E62</f>
        <v>65600</v>
      </c>
    </row>
    <row r="63" spans="1:9" x14ac:dyDescent="0.25">
      <c r="A63" s="57" t="s">
        <v>60</v>
      </c>
      <c r="B63" s="58" t="s">
        <v>67</v>
      </c>
      <c r="C63" s="58">
        <v>3</v>
      </c>
      <c r="D63" s="58" t="s">
        <v>59</v>
      </c>
      <c r="E63" s="59">
        <v>41120</v>
      </c>
      <c r="F63" s="59">
        <f>+C63*E63</f>
        <v>123360</v>
      </c>
    </row>
    <row r="64" spans="1:9" x14ac:dyDescent="0.25">
      <c r="A64" s="54" t="s">
        <v>77</v>
      </c>
      <c r="B64" s="58"/>
      <c r="C64" s="57"/>
      <c r="D64" s="57"/>
      <c r="E64" s="59"/>
      <c r="F64" s="59"/>
      <c r="I64" s="100" t="s">
        <v>110</v>
      </c>
    </row>
    <row r="65" spans="1:9" x14ac:dyDescent="0.25">
      <c r="A65" s="101" t="s">
        <v>137</v>
      </c>
      <c r="B65" s="102" t="s">
        <v>138</v>
      </c>
      <c r="C65" s="102" t="s">
        <v>141</v>
      </c>
      <c r="D65" s="102" t="s">
        <v>139</v>
      </c>
      <c r="E65" s="103" t="s">
        <v>140</v>
      </c>
      <c r="F65" s="104">
        <f>E65*C65</f>
        <v>246760</v>
      </c>
      <c r="I65" s="100"/>
    </row>
    <row r="66" spans="1:9" x14ac:dyDescent="0.25">
      <c r="A66" s="66" t="s">
        <v>72</v>
      </c>
      <c r="B66" s="58" t="s">
        <v>67</v>
      </c>
      <c r="C66" s="67">
        <v>5</v>
      </c>
      <c r="D66" s="67" t="s">
        <v>85</v>
      </c>
      <c r="E66" s="68">
        <v>17853</v>
      </c>
      <c r="F66" s="59">
        <f t="shared" ref="F66:F71" si="3">+C66*E66</f>
        <v>89265</v>
      </c>
    </row>
    <row r="67" spans="1:9" x14ac:dyDescent="0.25">
      <c r="A67" s="66" t="s">
        <v>51</v>
      </c>
      <c r="B67" s="58" t="s">
        <v>67</v>
      </c>
      <c r="C67" s="67">
        <v>2</v>
      </c>
      <c r="D67" s="67" t="s">
        <v>30</v>
      </c>
      <c r="E67" s="68">
        <v>12480</v>
      </c>
      <c r="F67" s="59">
        <f t="shared" si="3"/>
        <v>24960</v>
      </c>
    </row>
    <row r="68" spans="1:9" x14ac:dyDescent="0.25">
      <c r="A68" s="66" t="s">
        <v>86</v>
      </c>
      <c r="B68" s="58" t="s">
        <v>67</v>
      </c>
      <c r="C68" s="67">
        <v>4</v>
      </c>
      <c r="D68" s="67" t="s">
        <v>87</v>
      </c>
      <c r="E68" s="68">
        <v>2890</v>
      </c>
      <c r="F68" s="59">
        <f t="shared" si="3"/>
        <v>11560</v>
      </c>
    </row>
    <row r="69" spans="1:9" x14ac:dyDescent="0.25">
      <c r="A69" s="66" t="s">
        <v>88</v>
      </c>
      <c r="B69" s="58" t="s">
        <v>66</v>
      </c>
      <c r="C69" s="67">
        <v>1</v>
      </c>
      <c r="D69" s="67" t="s">
        <v>28</v>
      </c>
      <c r="E69" s="68">
        <v>51235</v>
      </c>
      <c r="F69" s="59">
        <f t="shared" si="3"/>
        <v>51235</v>
      </c>
    </row>
    <row r="70" spans="1:9" x14ac:dyDescent="0.25">
      <c r="A70" s="57" t="s">
        <v>115</v>
      </c>
      <c r="B70" s="58" t="s">
        <v>66</v>
      </c>
      <c r="C70" s="58">
        <v>2</v>
      </c>
      <c r="D70" s="58" t="s">
        <v>116</v>
      </c>
      <c r="E70" s="68">
        <v>22500</v>
      </c>
      <c r="F70" s="59">
        <f t="shared" si="3"/>
        <v>45000</v>
      </c>
    </row>
    <row r="71" spans="1:9" x14ac:dyDescent="0.25">
      <c r="A71" s="57" t="s">
        <v>52</v>
      </c>
      <c r="B71" s="58" t="s">
        <v>66</v>
      </c>
      <c r="C71" s="58">
        <v>2</v>
      </c>
      <c r="D71" s="58" t="s">
        <v>53</v>
      </c>
      <c r="E71" s="68">
        <v>26340</v>
      </c>
      <c r="F71" s="59">
        <f t="shared" si="3"/>
        <v>52680</v>
      </c>
    </row>
    <row r="72" spans="1:9" x14ac:dyDescent="0.25">
      <c r="A72" s="117" t="s">
        <v>16</v>
      </c>
      <c r="B72" s="118"/>
      <c r="C72" s="118"/>
      <c r="D72" s="118"/>
      <c r="E72" s="119"/>
      <c r="F72" s="52">
        <f>SUM(F48:F71)</f>
        <v>2554062</v>
      </c>
    </row>
    <row r="73" spans="1:9" x14ac:dyDescent="0.25">
      <c r="E73" s="46"/>
      <c r="F73" s="46"/>
    </row>
    <row r="74" spans="1:9" x14ac:dyDescent="0.25">
      <c r="A74" s="34" t="s">
        <v>17</v>
      </c>
      <c r="B74" s="35"/>
      <c r="C74" s="35"/>
      <c r="D74" s="35"/>
      <c r="E74" s="36"/>
      <c r="F74" s="36"/>
    </row>
    <row r="75" spans="1:9" ht="25.5" x14ac:dyDescent="0.25">
      <c r="A75" s="47" t="s">
        <v>78</v>
      </c>
      <c r="B75" s="69" t="s">
        <v>9</v>
      </c>
      <c r="C75" s="69" t="s">
        <v>29</v>
      </c>
      <c r="D75" s="48" t="s">
        <v>24</v>
      </c>
      <c r="E75" s="49" t="s">
        <v>11</v>
      </c>
      <c r="F75" s="50" t="s">
        <v>12</v>
      </c>
    </row>
    <row r="76" spans="1:9" x14ac:dyDescent="0.25">
      <c r="A76" s="70" t="s">
        <v>83</v>
      </c>
      <c r="B76" s="71" t="s">
        <v>68</v>
      </c>
      <c r="C76" s="71">
        <v>1</v>
      </c>
      <c r="D76" s="71" t="s">
        <v>37</v>
      </c>
      <c r="E76" s="64">
        <v>200000</v>
      </c>
      <c r="F76" s="64">
        <f>(C76*E76)</f>
        <v>200000</v>
      </c>
    </row>
    <row r="77" spans="1:9" x14ac:dyDescent="0.25">
      <c r="A77" s="117" t="s">
        <v>18</v>
      </c>
      <c r="B77" s="118"/>
      <c r="C77" s="118"/>
      <c r="D77" s="118"/>
      <c r="E77" s="119"/>
      <c r="F77" s="32">
        <f>SUM(F76:F76)</f>
        <v>200000</v>
      </c>
    </row>
    <row r="78" spans="1:9" x14ac:dyDescent="0.25">
      <c r="A78" s="20"/>
      <c r="B78" s="16"/>
      <c r="C78" s="16"/>
      <c r="D78" s="16"/>
      <c r="E78" s="16"/>
      <c r="F78" s="72"/>
    </row>
    <row r="79" spans="1:9" x14ac:dyDescent="0.25">
      <c r="A79" s="73" t="s">
        <v>19</v>
      </c>
      <c r="B79" s="74"/>
      <c r="C79" s="74"/>
      <c r="D79" s="74"/>
      <c r="E79" s="75"/>
      <c r="F79" s="105">
        <f>+F77+F72+F44+F34+F29</f>
        <v>6331062</v>
      </c>
    </row>
    <row r="80" spans="1:9" x14ac:dyDescent="0.25">
      <c r="A80" s="76" t="s">
        <v>20</v>
      </c>
      <c r="B80" s="77"/>
      <c r="C80" s="77"/>
      <c r="D80" s="77"/>
      <c r="E80" s="78"/>
      <c r="F80" s="106">
        <f>+F79*0.05</f>
        <v>316553.10000000003</v>
      </c>
    </row>
    <row r="81" spans="1:6" x14ac:dyDescent="0.25">
      <c r="A81" s="73" t="s">
        <v>21</v>
      </c>
      <c r="B81" s="74"/>
      <c r="C81" s="74"/>
      <c r="D81" s="74"/>
      <c r="E81" s="75"/>
      <c r="F81" s="105">
        <f>SUM(F79:F80)</f>
        <v>6647615.0999999996</v>
      </c>
    </row>
    <row r="82" spans="1:6" x14ac:dyDescent="0.25">
      <c r="A82" s="76" t="s">
        <v>22</v>
      </c>
      <c r="B82" s="77"/>
      <c r="C82" s="77"/>
      <c r="D82" s="77"/>
      <c r="E82" s="78"/>
      <c r="F82" s="106">
        <f>+F14</f>
        <v>8000000</v>
      </c>
    </row>
    <row r="83" spans="1:6" x14ac:dyDescent="0.25">
      <c r="A83" s="73" t="s">
        <v>23</v>
      </c>
      <c r="B83" s="74"/>
      <c r="C83" s="74"/>
      <c r="D83" s="74"/>
      <c r="E83" s="75"/>
      <c r="F83" s="105">
        <f>+F82-F81</f>
        <v>1352384.9000000004</v>
      </c>
    </row>
    <row r="84" spans="1:6" x14ac:dyDescent="0.25">
      <c r="A84" s="79" t="s">
        <v>130</v>
      </c>
      <c r="B84" s="79"/>
      <c r="C84" s="80"/>
      <c r="D84" s="80"/>
      <c r="E84" s="80"/>
      <c r="F84" s="80"/>
    </row>
    <row r="85" spans="1:6" x14ac:dyDescent="0.25">
      <c r="A85" s="81" t="s">
        <v>131</v>
      </c>
      <c r="B85" s="80"/>
      <c r="C85" s="80"/>
      <c r="D85" s="80"/>
      <c r="E85" s="80"/>
      <c r="F85" s="80"/>
    </row>
    <row r="86" spans="1:6" x14ac:dyDescent="0.25">
      <c r="A86" s="82" t="s">
        <v>79</v>
      </c>
      <c r="B86" s="80"/>
      <c r="C86" s="80"/>
      <c r="D86" s="80"/>
      <c r="E86" s="80"/>
    </row>
    <row r="87" spans="1:6" x14ac:dyDescent="0.25">
      <c r="A87" s="82" t="s">
        <v>80</v>
      </c>
      <c r="B87" s="80"/>
      <c r="C87" s="80"/>
      <c r="D87" s="80"/>
      <c r="E87" s="80"/>
    </row>
    <row r="88" spans="1:6" x14ac:dyDescent="0.25">
      <c r="A88" s="82" t="s">
        <v>63</v>
      </c>
      <c r="B88" s="80"/>
      <c r="C88" s="80"/>
      <c r="D88" s="80"/>
      <c r="E88" s="80"/>
    </row>
    <row r="89" spans="1:6" x14ac:dyDescent="0.25">
      <c r="A89" s="82" t="s">
        <v>81</v>
      </c>
      <c r="B89" s="80"/>
      <c r="C89" s="80"/>
      <c r="D89" s="80"/>
      <c r="E89" s="80"/>
    </row>
    <row r="90" spans="1:6" x14ac:dyDescent="0.25">
      <c r="A90" s="82" t="s">
        <v>82</v>
      </c>
      <c r="B90" s="80"/>
      <c r="C90" s="80"/>
      <c r="D90" s="80"/>
      <c r="E90" s="80"/>
    </row>
    <row r="91" spans="1:6" x14ac:dyDescent="0.25">
      <c r="A91" s="82" t="s">
        <v>118</v>
      </c>
    </row>
    <row r="92" spans="1:6" x14ac:dyDescent="0.25">
      <c r="A92" s="80" t="s">
        <v>112</v>
      </c>
      <c r="B92" s="80"/>
      <c r="C92" s="80"/>
      <c r="D92" s="80"/>
      <c r="E92" s="80"/>
      <c r="F92" s="80"/>
    </row>
    <row r="93" spans="1:6" x14ac:dyDescent="0.25">
      <c r="A93" s="82" t="s">
        <v>113</v>
      </c>
    </row>
    <row r="94" spans="1:6" x14ac:dyDescent="0.25">
      <c r="A94" s="128" t="s">
        <v>119</v>
      </c>
      <c r="B94" s="128"/>
      <c r="C94" s="128"/>
      <c r="D94" s="128"/>
      <c r="E94" s="128"/>
      <c r="F94" s="128"/>
    </row>
    <row r="95" spans="1:6" ht="13.5" thickBot="1" x14ac:dyDescent="0.3">
      <c r="A95" s="82" t="s">
        <v>120</v>
      </c>
    </row>
    <row r="96" spans="1:6" ht="13.5" thickBot="1" x14ac:dyDescent="0.3">
      <c r="A96" s="114" t="s">
        <v>96</v>
      </c>
      <c r="B96" s="115"/>
      <c r="C96" s="116"/>
    </row>
    <row r="97" spans="1:4" x14ac:dyDescent="0.25">
      <c r="A97" s="83" t="s">
        <v>97</v>
      </c>
      <c r="B97" s="84" t="s">
        <v>98</v>
      </c>
      <c r="C97" s="85" t="s">
        <v>99</v>
      </c>
    </row>
    <row r="98" spans="1:4" x14ac:dyDescent="0.25">
      <c r="A98" s="86" t="s">
        <v>100</v>
      </c>
      <c r="B98" s="87">
        <f>+F29</f>
        <v>2775000</v>
      </c>
      <c r="C98" s="88">
        <f>(B98/B104)</f>
        <v>0.41744294130386705</v>
      </c>
    </row>
    <row r="99" spans="1:4" x14ac:dyDescent="0.25">
      <c r="A99" s="86" t="s">
        <v>101</v>
      </c>
      <c r="B99" s="87">
        <f>+F34</f>
        <v>0</v>
      </c>
      <c r="C99" s="88">
        <v>0</v>
      </c>
    </row>
    <row r="100" spans="1:4" x14ac:dyDescent="0.25">
      <c r="A100" s="86" t="s">
        <v>102</v>
      </c>
      <c r="B100" s="87">
        <f>+F44</f>
        <v>802000</v>
      </c>
      <c r="C100" s="88">
        <f>(B100/B104)</f>
        <v>0.12064477078403653</v>
      </c>
    </row>
    <row r="101" spans="1:4" x14ac:dyDescent="0.25">
      <c r="A101" s="86" t="s">
        <v>103</v>
      </c>
      <c r="B101" s="87">
        <f>+F72</f>
        <v>2554062</v>
      </c>
      <c r="C101" s="88">
        <f>(B101/B104)</f>
        <v>0.38420726254141885</v>
      </c>
    </row>
    <row r="102" spans="1:4" x14ac:dyDescent="0.25">
      <c r="A102" s="86" t="s">
        <v>104</v>
      </c>
      <c r="B102" s="89">
        <f>+F77</f>
        <v>200000</v>
      </c>
      <c r="C102" s="88">
        <f>(B102/B104)</f>
        <v>3.0085977751630057E-2</v>
      </c>
    </row>
    <row r="103" spans="1:4" x14ac:dyDescent="0.25">
      <c r="A103" s="86" t="s">
        <v>105</v>
      </c>
      <c r="B103" s="89">
        <f>+F80</f>
        <v>316553.10000000003</v>
      </c>
      <c r="C103" s="88">
        <f>(B103/B104)</f>
        <v>4.761904761904763E-2</v>
      </c>
    </row>
    <row r="104" spans="1:4" ht="13.5" thickBot="1" x14ac:dyDescent="0.3">
      <c r="A104" s="90" t="s">
        <v>106</v>
      </c>
      <c r="B104" s="91">
        <f>SUM(B98:B103)</f>
        <v>6647615.0999999996</v>
      </c>
      <c r="C104" s="92">
        <f>SUM(C98:C103)</f>
        <v>1.0000000000000002</v>
      </c>
    </row>
    <row r="105" spans="1:4" ht="13.5" thickBot="1" x14ac:dyDescent="0.3"/>
    <row r="106" spans="1:4" ht="13.5" thickBot="1" x14ac:dyDescent="0.3">
      <c r="A106" s="107" t="s">
        <v>109</v>
      </c>
      <c r="B106" s="108"/>
      <c r="C106" s="108"/>
      <c r="D106" s="109"/>
    </row>
    <row r="107" spans="1:4" x14ac:dyDescent="0.25">
      <c r="A107" s="93" t="s">
        <v>107</v>
      </c>
      <c r="B107" s="97">
        <v>35000</v>
      </c>
      <c r="C107" s="97">
        <v>40000</v>
      </c>
      <c r="D107" s="98">
        <v>45000</v>
      </c>
    </row>
    <row r="108" spans="1:4" ht="13.5" thickBot="1" x14ac:dyDescent="0.3">
      <c r="A108" s="94" t="s">
        <v>108</v>
      </c>
      <c r="B108" s="95">
        <f>(F81/B107)</f>
        <v>189.93186</v>
      </c>
      <c r="C108" s="95">
        <f>(F81/C107)</f>
        <v>166.19037749999998</v>
      </c>
      <c r="D108" s="96">
        <f>(F81/D107)</f>
        <v>147.72477999999998</v>
      </c>
    </row>
  </sheetData>
  <mergeCells count="16">
    <mergeCell ref="A106:D106"/>
    <mergeCell ref="D11:E11"/>
    <mergeCell ref="D12:E12"/>
    <mergeCell ref="D13:E13"/>
    <mergeCell ref="D15:E15"/>
    <mergeCell ref="D16:E16"/>
    <mergeCell ref="A96:C96"/>
    <mergeCell ref="A77:E77"/>
    <mergeCell ref="A72:E72"/>
    <mergeCell ref="A44:E44"/>
    <mergeCell ref="A34:E34"/>
    <mergeCell ref="A29:E29"/>
    <mergeCell ref="D14:E14"/>
    <mergeCell ref="D17:E17"/>
    <mergeCell ref="A19:F19"/>
    <mergeCell ref="A94:F94"/>
  </mergeCells>
  <pageMargins left="0.70866141732283472" right="0.70866141732283472" top="0.74803149606299213" bottom="0.74803149606299213" header="0.31496062992125984" footer="0.31496062992125984"/>
  <pageSetup paperSize="14" scale="88" fitToHeight="2" orientation="portrait" verticalDpi="0" r:id="rId1"/>
  <ignoredErrors>
    <ignoredError sqref="F61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Durazno conservero</vt:lpstr>
      <vt:lpstr>'Durazno conservero'!Área_de_impresión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2022-06-20T15:27:59Z</cp:lastPrinted>
  <dcterms:created xsi:type="dcterms:W3CDTF">2014-10-08T12:57:19Z</dcterms:created>
  <dcterms:modified xsi:type="dcterms:W3CDTF">2022-06-20T20:17:38Z</dcterms:modified>
</cp:coreProperties>
</file>