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os Andes/"/>
    </mc:Choice>
  </mc:AlternateContent>
  <xr:revisionPtr revIDLastSave="1" documentId="11_F5350C0F324D7135A119671CD5ED7CEF5C464D34" xr6:coauthVersionLast="47" xr6:coauthVersionMax="47" xr10:uidLastSave="{1A97E0A9-3473-4541-A29D-5997138AD9CC}"/>
  <bookViews>
    <workbookView xWindow="-120" yWindow="-120" windowWidth="20730" windowHeight="11040" activeTab="1" xr2:uid="{00000000-000D-0000-FFFF-FFFF00000000}"/>
  </bookViews>
  <sheets>
    <sheet name="Durazno conservero" sheetId="1" r:id="rId1"/>
    <sheet name="A juni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4" i="2" l="1"/>
  <c r="G67" i="2"/>
  <c r="G66" i="2"/>
  <c r="G69" i="2" s="1"/>
  <c r="C92" i="2" s="1"/>
  <c r="G65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38" i="2"/>
  <c r="G37" i="2"/>
  <c r="G39" i="2" s="1"/>
  <c r="C90" i="2" s="1"/>
  <c r="G36" i="2"/>
  <c r="G35" i="2"/>
  <c r="G25" i="2"/>
  <c r="G24" i="2"/>
  <c r="G23" i="2"/>
  <c r="G22" i="2"/>
  <c r="G21" i="2"/>
  <c r="G26" i="2" l="1"/>
  <c r="G61" i="2"/>
  <c r="C91" i="2" s="1"/>
  <c r="C88" i="2"/>
  <c r="G71" i="2"/>
  <c r="G72" i="2" s="1"/>
  <c r="G44" i="1"/>
  <c r="G12" i="1"/>
  <c r="C93" i="2" l="1"/>
  <c r="C94" i="2" s="1"/>
  <c r="G73" i="2"/>
  <c r="G46" i="1"/>
  <c r="D91" i="2" l="1"/>
  <c r="D90" i="2"/>
  <c r="D92" i="2"/>
  <c r="D88" i="2"/>
  <c r="D93" i="2"/>
  <c r="E100" i="2"/>
  <c r="D100" i="2"/>
  <c r="C100" i="2"/>
  <c r="G75" i="2"/>
  <c r="G24" i="1"/>
  <c r="D94" i="2" l="1"/>
  <c r="C90" i="1"/>
  <c r="G58" i="1" l="1"/>
  <c r="G56" i="1"/>
  <c r="G55" i="1"/>
  <c r="G53" i="1"/>
  <c r="G51" i="1"/>
  <c r="G50" i="1"/>
  <c r="G49" i="1"/>
  <c r="G48" i="1"/>
  <c r="G45" i="1"/>
  <c r="G65" i="1"/>
  <c r="G38" i="1"/>
  <c r="G37" i="1"/>
  <c r="G36" i="1"/>
  <c r="G35" i="1"/>
  <c r="G23" i="1"/>
  <c r="G25" i="1"/>
  <c r="G39" i="1" l="1"/>
  <c r="G60" i="1"/>
  <c r="D87" i="1"/>
  <c r="G22" i="1"/>
  <c r="G21" i="1"/>
  <c r="G70" i="1"/>
  <c r="G26" i="1" l="1"/>
  <c r="G67" i="1" s="1"/>
  <c r="G68" i="1" s="1"/>
  <c r="G69" i="1" s="1"/>
  <c r="C96" i="1" s="1"/>
  <c r="D84" i="1"/>
  <c r="D88" i="1"/>
  <c r="D89" i="1"/>
  <c r="D86" i="1"/>
  <c r="G71" i="1" l="1"/>
  <c r="D96" i="1"/>
  <c r="D90" i="1"/>
  <c r="E96" i="1"/>
</calcChain>
</file>

<file path=xl/sharedStrings.xml><?xml version="1.0" encoding="utf-8"?>
<sst xmlns="http://schemas.openxmlformats.org/spreadsheetml/2006/main" count="343" uniqueCount="170">
  <si>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</si>
  <si>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</si>
  <si>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</si>
  <si>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</si>
  <si>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</si>
  <si>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</si>
  <si>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</si>
  <si>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</si>
  <si>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</si>
  <si>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</si>
  <si>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</si>
  <si>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</si>
  <si>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</si>
  <si>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</si>
  <si>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</si>
  <si>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</si>
  <si>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</si>
  <si>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</si>
  <si>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</si>
  <si>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</si>
  <si>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</si>
  <si>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</si>
  <si>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</si>
  <si>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</si>
  <si>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</si>
  <si>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</si>
  <si>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</si>
  <si>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</si>
  <si>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</si>
  <si>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</si>
  <si>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</si>
  <si>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</si>
  <si>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</si>
  <si>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</si>
  <si>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</si>
  <si>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</si>
  <si>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</si>
  <si>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</si>
  <si>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</si>
  <si>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</si>
  <si>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</si>
  <si>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</si>
  <si>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</si>
  <si>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</si>
  <si>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</si>
  <si>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</si>
  <si>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</si>
  <si>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</si>
  <si>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</si>
  <si>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</si>
  <si>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</si>
  <si>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</si>
  <si>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</si>
  <si>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</si>
  <si>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</si>
  <si>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</si>
  <si>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</si>
  <si>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</si>
  <si>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</si>
  <si>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</si>
  <si>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Los Andes</t>
  </si>
  <si>
    <t>DURAZNO CONSERVERO</t>
  </si>
  <si>
    <t>LOADELL, CARSON,ANDROSS, ROSS PEACH, DR. DAVIS, KAKAMA.</t>
  </si>
  <si>
    <t>Calle Larga, San Esteban, Los Andes</t>
  </si>
  <si>
    <t>Kg.</t>
  </si>
  <si>
    <t>Lts</t>
  </si>
  <si>
    <t>ACARICIDA</t>
  </si>
  <si>
    <t>FUNGICIDAS</t>
  </si>
  <si>
    <t>HERBICIDA</t>
  </si>
  <si>
    <t>Lt</t>
  </si>
  <si>
    <t xml:space="preserve">pesimista </t>
  </si>
  <si>
    <t>normal</t>
  </si>
  <si>
    <t>optimista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</si>
  <si>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</si>
  <si>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</si>
  <si>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(Kg/Há.)</t>
  </si>
  <si>
    <t>PRECIO ESPERADO ($/Kg)</t>
  </si>
  <si>
    <t>Rendimiento (Kg/hà)</t>
  </si>
  <si>
    <t>Costo unitario ($/Kg) (*)</t>
  </si>
  <si>
    <t>MEDIO</t>
  </si>
  <si>
    <t>VALPARAÍSO</t>
  </si>
  <si>
    <t>FEBERO-22</t>
  </si>
  <si>
    <t>ENERO-FEBRERO</t>
  </si>
  <si>
    <t>MERCADO INTERNO</t>
  </si>
  <si>
    <t>SEQUIA-LLUVIAS ATEMPORALES-HELADAS</t>
  </si>
  <si>
    <t>PODA</t>
  </si>
  <si>
    <t>RALEO</t>
  </si>
  <si>
    <t>RIEGOS</t>
  </si>
  <si>
    <t>LABORES COMPLEMENTARIAS</t>
  </si>
  <si>
    <t>COSECHA</t>
  </si>
  <si>
    <t>PLANTAS</t>
  </si>
  <si>
    <t>BINS</t>
  </si>
  <si>
    <t>JUNIO-JULIO</t>
  </si>
  <si>
    <t>OCTUBRE</t>
  </si>
  <si>
    <t>SEPTIEMBRE</t>
  </si>
  <si>
    <t>SEPTIEMBRE-MARZO</t>
  </si>
  <si>
    <t>MAYO-ABRIL</t>
  </si>
  <si>
    <t>FEBRERO-MARZO</t>
  </si>
  <si>
    <t>RASTRAJES</t>
  </si>
  <si>
    <t>SURCADURA</t>
  </si>
  <si>
    <t>APLICACIÓN PESTICIDAS</t>
  </si>
  <si>
    <t>TAREA</t>
  </si>
  <si>
    <t>MAYO-OCTUBRE</t>
  </si>
  <si>
    <t>AGOSTO-ABRIL</t>
  </si>
  <si>
    <t>DICIEMBRE-ENERO</t>
  </si>
  <si>
    <t>UREA</t>
  </si>
  <si>
    <t>MURIATO DE POTASIO</t>
  </si>
  <si>
    <t>ABONO FOLIAR-ZINC</t>
  </si>
  <si>
    <t>CLORPIRIFOS</t>
  </si>
  <si>
    <t>CITROLIV</t>
  </si>
  <si>
    <t>PUNTO 70 WP</t>
  </si>
  <si>
    <t>LAMBDACIALOTRINA</t>
  </si>
  <si>
    <t>ABAMECTINA</t>
  </si>
  <si>
    <t>TOPAS</t>
  </si>
  <si>
    <t>OXICUP, COBRE NORDOX, HIDROXIDO DE COBRE</t>
  </si>
  <si>
    <t>ROUNDUP-GLIFOSATO</t>
  </si>
  <si>
    <t>MCPA SAL POTASICA</t>
  </si>
  <si>
    <t>JULIO</t>
  </si>
  <si>
    <t>SEPTIEMBRE-NOVIEMBRE</t>
  </si>
  <si>
    <t>NOVIEMBRE-ENERO</t>
  </si>
  <si>
    <t>ABRIL-SEPTIEMBRE</t>
  </si>
  <si>
    <t>ENERO-DICIEMBRE</t>
  </si>
  <si>
    <t xml:space="preserve">Durazno conservero de  10 a 13 año </t>
  </si>
  <si>
    <t>ENERO- FEBRERO</t>
  </si>
  <si>
    <t>PRECIO ESPERADO ($/KG) CON IVA PULPA</t>
  </si>
  <si>
    <t>VALPARAISO</t>
  </si>
  <si>
    <t>INGRESO ESPERADO, CON IVA ($)</t>
  </si>
  <si>
    <t>ÁREA</t>
  </si>
  <si>
    <t>SAN FELIPE</t>
  </si>
  <si>
    <t>DESTINO PRODUCCIÓN</t>
  </si>
  <si>
    <t>CONSERVERAS, HUESILLOS, MERCADO INTERNO.</t>
  </si>
  <si>
    <t>PUTAENDO/SAN FELIPE</t>
  </si>
  <si>
    <t>SEQUÍA, HELADAS, LLUVIAS PRIMAVERALES.</t>
  </si>
  <si>
    <t>N° Jornadas/      Unid</t>
  </si>
  <si>
    <t>JUNIO A JULIO</t>
  </si>
  <si>
    <t>RIEGO</t>
  </si>
  <si>
    <t>SEPTIEMBRE A MARZO</t>
  </si>
  <si>
    <t>MAYO A ABRIL</t>
  </si>
  <si>
    <t>FEBRERO A MARZO</t>
  </si>
  <si>
    <t>JA</t>
  </si>
  <si>
    <t>MAYO A OCTUBRE</t>
  </si>
  <si>
    <t>SURCADORA</t>
  </si>
  <si>
    <t>APLIC. PESTICIDAS</t>
  </si>
  <si>
    <t>NEB.</t>
  </si>
  <si>
    <t>AGOSTO A ABRIL</t>
  </si>
  <si>
    <t>DICIEMBRE A ENERO</t>
  </si>
  <si>
    <t>Kg</t>
  </si>
  <si>
    <t>HERBICIDAS</t>
  </si>
  <si>
    <t>ENERO A DICIEMBRE</t>
  </si>
  <si>
    <t>MCPA SAL POTÁSICA</t>
  </si>
  <si>
    <t xml:space="preserve">ENERO A DICIEMBRE </t>
  </si>
  <si>
    <t>ACEITE CITROLIV</t>
  </si>
  <si>
    <t>KG</t>
  </si>
  <si>
    <t>SEPTIEMBRE A NOVIEMBRE</t>
  </si>
  <si>
    <t>LAMBDACYHALOTRINA</t>
  </si>
  <si>
    <t>NOVIEMBRE A ENERO</t>
  </si>
  <si>
    <t>ESPIRODICLOFEN ( ENVIDOR,KONAN)</t>
  </si>
  <si>
    <t xml:space="preserve">NOVIEMBRE </t>
  </si>
  <si>
    <t>ABRIL A SEPTIEMBRE</t>
  </si>
  <si>
    <t>COSTO ELECTRICIDAD/DIESEL</t>
  </si>
  <si>
    <t>UNIDAD</t>
  </si>
  <si>
    <t>PAGO AGUA CANAL</t>
  </si>
  <si>
    <t>TRANSPORTE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</si>
  <si>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</si>
  <si>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</si>
  <si>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ESCENARIOS COSTO UNITARIO  ($/kg)</t>
  </si>
  <si>
    <t xml:space="preserve">Pesimista </t>
  </si>
  <si>
    <t>optimnista</t>
  </si>
  <si>
    <t>Rendimiento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</si>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</sst>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0.0"/>
  </numFmts>
  <fonts count="3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sz val="7"/>
      <color theme="1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theme="1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b/>
      <sz val="7"/>
      <color indexed="15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/>
      <bottom style="thin">
        <color indexed="10"/>
      </bottom>
      <diagonal/>
    </border>
    <border>
      <left style="thin">
        <color indexed="10"/>
      </left>
      <right style="thin">
        <color theme="3"/>
      </right>
      <top style="thin">
        <color indexed="10"/>
      </top>
      <bottom style="thin">
        <color indexed="10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theme="3"/>
      </right>
      <top/>
      <bottom/>
      <diagonal/>
    </border>
    <border>
      <left style="thin">
        <color indexed="10"/>
      </left>
      <right style="thin">
        <color theme="3"/>
      </right>
      <top style="thin">
        <color indexed="10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indexed="10"/>
      </left>
      <right style="thin">
        <color theme="3"/>
      </right>
      <top/>
      <bottom style="thin">
        <color indexed="10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 style="thin">
        <color theme="3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theme="3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theme="3"/>
      </top>
      <bottom/>
      <diagonal/>
    </border>
    <border>
      <left style="thin">
        <color indexed="10"/>
      </left>
      <right/>
      <top style="thin">
        <color indexed="10"/>
      </top>
      <bottom style="thin">
        <color theme="3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theme="3"/>
      </left>
      <right style="thin">
        <color theme="3"/>
      </right>
      <top/>
      <bottom style="thin">
        <color indexed="10"/>
      </bottom>
      <diagonal/>
    </border>
    <border>
      <left/>
      <right style="thin">
        <color theme="3"/>
      </right>
      <top style="thin">
        <color indexed="10"/>
      </top>
      <bottom/>
      <diagonal/>
    </border>
    <border>
      <left style="thin">
        <color theme="3"/>
      </left>
      <right style="thin">
        <color theme="3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" fillId="0" borderId="12"/>
  </cellStyleXfs>
  <cellXfs count="33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2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0" fontId="0" fillId="2" borderId="10" xfId="0" applyFont="1" applyFill="1" applyBorder="1" applyAlignment="1"/>
    <xf numFmtId="0" fontId="0" fillId="2" borderId="14" xfId="0" applyFont="1" applyFill="1" applyBorder="1" applyAlignment="1"/>
    <xf numFmtId="0" fontId="0" fillId="0" borderId="12" xfId="0" applyNumberFormat="1" applyFont="1" applyBorder="1" applyAlignment="1"/>
    <xf numFmtId="0" fontId="0" fillId="2" borderId="45" xfId="0" applyFont="1" applyFill="1" applyBorder="1" applyAlignment="1"/>
    <xf numFmtId="49" fontId="2" fillId="2" borderId="12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right" wrapText="1"/>
    </xf>
    <xf numFmtId="0" fontId="0" fillId="2" borderId="46" xfId="0" applyFont="1" applyFill="1" applyBorder="1" applyAlignment="1"/>
    <xf numFmtId="0" fontId="0" fillId="2" borderId="49" xfId="0" applyFill="1" applyBorder="1"/>
    <xf numFmtId="0" fontId="0" fillId="2" borderId="50" xfId="0" applyFont="1" applyFill="1" applyBorder="1" applyAlignment="1"/>
    <xf numFmtId="49" fontId="2" fillId="2" borderId="51" xfId="0" applyNumberFormat="1" applyFont="1" applyFill="1" applyBorder="1" applyAlignment="1">
      <alignment wrapText="1"/>
    </xf>
    <xf numFmtId="0" fontId="2" fillId="2" borderId="54" xfId="0" applyNumberFormat="1" applyFont="1" applyFill="1" applyBorder="1" applyAlignment="1">
      <alignment wrapText="1"/>
    </xf>
    <xf numFmtId="49" fontId="2" fillId="2" borderId="54" xfId="0" applyNumberFormat="1" applyFont="1" applyFill="1" applyBorder="1" applyAlignment="1">
      <alignment wrapText="1"/>
    </xf>
    <xf numFmtId="3" fontId="2" fillId="2" borderId="53" xfId="0" applyNumberFormat="1" applyFont="1" applyFill="1" applyBorder="1" applyAlignment="1">
      <alignment horizontal="right" wrapText="1"/>
    </xf>
    <xf numFmtId="49" fontId="2" fillId="2" borderId="57" xfId="0" applyNumberFormat="1" applyFont="1" applyFill="1" applyBorder="1" applyAlignment="1">
      <alignment horizontal="center" wrapText="1"/>
    </xf>
    <xf numFmtId="49" fontId="2" fillId="2" borderId="59" xfId="0" applyNumberFormat="1" applyFont="1" applyFill="1" applyBorder="1" applyAlignment="1">
      <alignment horizontal="center" vertical="center" wrapText="1"/>
    </xf>
    <xf numFmtId="49" fontId="2" fillId="2" borderId="59" xfId="0" applyNumberFormat="1" applyFont="1" applyFill="1" applyBorder="1" applyAlignment="1">
      <alignment horizontal="right"/>
    </xf>
    <xf numFmtId="49" fontId="2" fillId="2" borderId="59" xfId="0" applyNumberFormat="1" applyFont="1" applyFill="1" applyBorder="1" applyAlignment="1">
      <alignment horizontal="right" wrapText="1"/>
    </xf>
    <xf numFmtId="17" fontId="2" fillId="2" borderId="59" xfId="0" applyNumberFormat="1" applyFont="1" applyFill="1" applyBorder="1" applyAlignment="1">
      <alignment horizontal="right"/>
    </xf>
    <xf numFmtId="49" fontId="2" fillId="2" borderId="58" xfId="0" applyNumberFormat="1" applyFont="1" applyFill="1" applyBorder="1" applyAlignment="1">
      <alignment vertical="center" wrapText="1"/>
    </xf>
    <xf numFmtId="0" fontId="0" fillId="2" borderId="47" xfId="0" applyFill="1" applyBorder="1"/>
    <xf numFmtId="0" fontId="0" fillId="2" borderId="63" xfId="0" applyFill="1" applyBorder="1"/>
    <xf numFmtId="3" fontId="2" fillId="2" borderId="63" xfId="0" applyNumberFormat="1" applyFont="1" applyFill="1" applyBorder="1" applyAlignment="1">
      <alignment horizontal="right" wrapText="1"/>
    </xf>
    <xf numFmtId="49" fontId="2" fillId="2" borderId="58" xfId="0" applyNumberFormat="1" applyFont="1" applyFill="1" applyBorder="1" applyAlignment="1">
      <alignment wrapText="1"/>
    </xf>
    <xf numFmtId="49" fontId="2" fillId="2" borderId="58" xfId="0" applyNumberFormat="1" applyFont="1" applyFill="1" applyBorder="1" applyAlignment="1">
      <alignment horizontal="center" wrapText="1"/>
    </xf>
    <xf numFmtId="0" fontId="4" fillId="0" borderId="58" xfId="0" applyFont="1" applyBorder="1" applyAlignment="1">
      <alignment horizontal="center" vertical="center"/>
    </xf>
    <xf numFmtId="0" fontId="4" fillId="10" borderId="58" xfId="0" applyFont="1" applyFill="1" applyBorder="1" applyAlignment="1">
      <alignment horizontal="center" vertical="center"/>
    </xf>
    <xf numFmtId="3" fontId="4" fillId="0" borderId="58" xfId="0" applyNumberFormat="1" applyFont="1" applyBorder="1" applyAlignment="1">
      <alignment vertical="center"/>
    </xf>
    <xf numFmtId="3" fontId="2" fillId="2" borderId="58" xfId="0" applyNumberFormat="1" applyFont="1" applyFill="1" applyBorder="1" applyAlignment="1">
      <alignment horizontal="right" wrapText="1"/>
    </xf>
    <xf numFmtId="49" fontId="3" fillId="3" borderId="58" xfId="0" applyNumberFormat="1" applyFont="1" applyFill="1" applyBorder="1" applyAlignment="1">
      <alignment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vertical="center"/>
    </xf>
    <xf numFmtId="3" fontId="3" fillId="3" borderId="58" xfId="0" applyNumberFormat="1" applyFont="1" applyFill="1" applyBorder="1" applyAlignment="1">
      <alignment vertical="center"/>
    </xf>
    <xf numFmtId="0" fontId="0" fillId="2" borderId="66" xfId="0" applyFill="1" applyBorder="1"/>
    <xf numFmtId="0" fontId="0" fillId="2" borderId="71" xfId="0" applyFont="1" applyFill="1" applyBorder="1" applyAlignment="1"/>
    <xf numFmtId="0" fontId="0" fillId="2" borderId="72" xfId="0" applyFont="1" applyFill="1" applyBorder="1" applyAlignment="1"/>
    <xf numFmtId="49" fontId="2" fillId="2" borderId="57" xfId="0" applyNumberFormat="1" applyFont="1" applyFill="1" applyBorder="1" applyAlignment="1">
      <alignment wrapText="1"/>
    </xf>
    <xf numFmtId="0" fontId="2" fillId="2" borderId="57" xfId="0" applyNumberFormat="1" applyFont="1" applyFill="1" applyBorder="1" applyAlignment="1">
      <alignment wrapText="1"/>
    </xf>
    <xf numFmtId="49" fontId="2" fillId="2" borderId="51" xfId="0" applyNumberFormat="1" applyFont="1" applyFill="1" applyBorder="1" applyAlignment="1">
      <alignment horizontal="right" wrapText="1"/>
    </xf>
    <xf numFmtId="3" fontId="2" fillId="2" borderId="73" xfId="0" applyNumberFormat="1" applyFont="1" applyFill="1" applyBorder="1" applyAlignment="1">
      <alignment horizontal="right" wrapText="1"/>
    </xf>
    <xf numFmtId="0" fontId="4" fillId="0" borderId="58" xfId="0" applyFont="1" applyBorder="1" applyAlignment="1">
      <alignment vertical="center"/>
    </xf>
    <xf numFmtId="168" fontId="4" fillId="0" borderId="58" xfId="0" applyNumberFormat="1" applyFont="1" applyBorder="1" applyAlignment="1">
      <alignment horizontal="center" vertical="center"/>
    </xf>
    <xf numFmtId="0" fontId="0" fillId="2" borderId="56" xfId="0" applyFont="1" applyFill="1" applyBorder="1" applyAlignment="1"/>
    <xf numFmtId="0" fontId="5" fillId="0" borderId="58" xfId="0" applyFont="1" applyFill="1" applyBorder="1" applyAlignment="1">
      <alignment vertical="center" wrapText="1"/>
    </xf>
    <xf numFmtId="0" fontId="6" fillId="0" borderId="58" xfId="0" applyFont="1" applyFill="1" applyBorder="1" applyAlignment="1">
      <alignment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6" fillId="0" borderId="58" xfId="0" applyFont="1" applyBorder="1" applyAlignment="1">
      <alignment vertical="center"/>
    </xf>
    <xf numFmtId="0" fontId="6" fillId="0" borderId="58" xfId="0" applyFont="1" applyBorder="1" applyAlignment="1">
      <alignment horizontal="center" vertical="center"/>
    </xf>
    <xf numFmtId="4" fontId="6" fillId="0" borderId="58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6" fillId="0" borderId="58" xfId="0" applyFont="1" applyBorder="1" applyAlignment="1">
      <alignment vertical="center" wrapText="1"/>
    </xf>
    <xf numFmtId="0" fontId="5" fillId="0" borderId="58" xfId="0" applyFont="1" applyBorder="1" applyAlignment="1">
      <alignment vertical="center" wrapText="1"/>
    </xf>
    <xf numFmtId="49" fontId="2" fillId="2" borderId="58" xfId="0" applyNumberFormat="1" applyFont="1" applyFill="1" applyBorder="1" applyAlignment="1">
      <alignment horizontal="center"/>
    </xf>
    <xf numFmtId="3" fontId="2" fillId="2" borderId="58" xfId="0" applyNumberFormat="1" applyFont="1" applyFill="1" applyBorder="1" applyAlignment="1"/>
    <xf numFmtId="165" fontId="2" fillId="2" borderId="58" xfId="0" applyNumberFormat="1" applyFont="1" applyFill="1" applyBorder="1" applyAlignment="1"/>
    <xf numFmtId="0" fontId="3" fillId="2" borderId="12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0" xfId="0" applyNumberFormat="1" applyFont="1" applyAlignment="1"/>
    <xf numFmtId="0" fontId="2" fillId="2" borderId="60" xfId="0" applyFont="1" applyFill="1" applyBorder="1" applyAlignment="1"/>
    <xf numFmtId="0" fontId="2" fillId="2" borderId="2" xfId="0" applyFont="1" applyFill="1" applyBorder="1" applyAlignment="1"/>
    <xf numFmtId="49" fontId="8" fillId="3" borderId="58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/>
    <xf numFmtId="0" fontId="2" fillId="2" borderId="61" xfId="0" applyFont="1" applyFill="1" applyBorder="1" applyAlignment="1">
      <alignment wrapText="1"/>
    </xf>
    <xf numFmtId="14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2" fillId="2" borderId="62" xfId="0" applyFont="1" applyFill="1" applyBorder="1" applyAlignment="1"/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/>
    <xf numFmtId="49" fontId="8" fillId="5" borderId="64" xfId="0" applyNumberFormat="1" applyFont="1" applyFill="1" applyBorder="1" applyAlignment="1">
      <alignment vertical="center"/>
    </xf>
    <xf numFmtId="0" fontId="2" fillId="2" borderId="65" xfId="0" applyFont="1" applyFill="1" applyBorder="1" applyAlignment="1">
      <alignment vertical="center"/>
    </xf>
    <xf numFmtId="0" fontId="2" fillId="2" borderId="60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49" fontId="8" fillId="3" borderId="58" xfId="0" applyNumberFormat="1" applyFont="1" applyFill="1" applyBorder="1" applyAlignment="1">
      <alignment horizontal="center" vertical="center" wrapText="1"/>
    </xf>
    <xf numFmtId="0" fontId="2" fillId="0" borderId="48" xfId="0" applyNumberFormat="1" applyFont="1" applyBorder="1" applyAlignment="1"/>
    <xf numFmtId="49" fontId="8" fillId="5" borderId="58" xfId="0" applyNumberFormat="1" applyFont="1" applyFill="1" applyBorder="1" applyAlignment="1">
      <alignment vertical="center"/>
    </xf>
    <xf numFmtId="0" fontId="2" fillId="2" borderId="70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vertical="center"/>
    </xf>
    <xf numFmtId="49" fontId="8" fillId="3" borderId="58" xfId="0" applyNumberFormat="1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67" xfId="0" applyFont="1" applyFill="1" applyBorder="1" applyAlignment="1"/>
    <xf numFmtId="0" fontId="2" fillId="2" borderId="69" xfId="0" applyFont="1" applyFill="1" applyBorder="1" applyAlignment="1"/>
    <xf numFmtId="3" fontId="2" fillId="2" borderId="69" xfId="0" applyNumberFormat="1" applyFont="1" applyFill="1" applyBorder="1" applyAlignment="1"/>
    <xf numFmtId="3" fontId="2" fillId="2" borderId="55" xfId="0" applyNumberFormat="1" applyFont="1" applyFill="1" applyBorder="1" applyAlignment="1"/>
    <xf numFmtId="0" fontId="2" fillId="2" borderId="65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/>
    </xf>
    <xf numFmtId="3" fontId="2" fillId="2" borderId="67" xfId="0" applyNumberFormat="1" applyFont="1" applyFill="1" applyBorder="1" applyAlignment="1"/>
    <xf numFmtId="49" fontId="8" fillId="5" borderId="15" xfId="0" applyNumberFormat="1" applyFont="1" applyFill="1" applyBorder="1" applyAlignment="1">
      <alignment vertical="center"/>
    </xf>
    <xf numFmtId="0" fontId="8" fillId="5" borderId="16" xfId="0" applyFont="1" applyFill="1" applyBorder="1" applyAlignment="1">
      <alignment vertical="center"/>
    </xf>
    <xf numFmtId="166" fontId="8" fillId="5" borderId="17" xfId="0" applyNumberFormat="1" applyFont="1" applyFill="1" applyBorder="1" applyAlignment="1">
      <alignment vertical="center"/>
    </xf>
    <xf numFmtId="49" fontId="8" fillId="3" borderId="18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166" fontId="8" fillId="3" borderId="19" xfId="0" applyNumberFormat="1" applyFont="1" applyFill="1" applyBorder="1" applyAlignment="1">
      <alignment vertical="center"/>
    </xf>
    <xf numFmtId="49" fontId="8" fillId="5" borderId="18" xfId="0" applyNumberFormat="1" applyFont="1" applyFill="1" applyBorder="1" applyAlignment="1">
      <alignment vertical="center"/>
    </xf>
    <xf numFmtId="0" fontId="8" fillId="5" borderId="9" xfId="0" applyFont="1" applyFill="1" applyBorder="1" applyAlignment="1">
      <alignment vertical="center"/>
    </xf>
    <xf numFmtId="166" fontId="8" fillId="5" borderId="19" xfId="0" applyNumberFormat="1" applyFont="1" applyFill="1" applyBorder="1" applyAlignment="1">
      <alignment vertical="center"/>
    </xf>
    <xf numFmtId="49" fontId="8" fillId="5" borderId="20" xfId="0" applyNumberFormat="1" applyFont="1" applyFill="1" applyBorder="1" applyAlignment="1">
      <alignment vertical="center"/>
    </xf>
    <xf numFmtId="0" fontId="8" fillId="5" borderId="21" xfId="0" applyFont="1" applyFill="1" applyBorder="1" applyAlignment="1">
      <alignment vertical="center"/>
    </xf>
    <xf numFmtId="166" fontId="8" fillId="6" borderId="22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166" fontId="8" fillId="2" borderId="12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49" fontId="10" fillId="2" borderId="33" xfId="0" applyNumberFormat="1" applyFont="1" applyFill="1" applyBorder="1" applyAlignment="1">
      <alignment vertical="center"/>
    </xf>
    <xf numFmtId="0" fontId="2" fillId="2" borderId="34" xfId="0" applyFont="1" applyFill="1" applyBorder="1" applyAlignment="1"/>
    <xf numFmtId="0" fontId="2" fillId="2" borderId="35" xfId="0" applyFont="1" applyFill="1" applyBorder="1" applyAlignment="1"/>
    <xf numFmtId="49" fontId="2" fillId="2" borderId="36" xfId="0" applyNumberFormat="1" applyFont="1" applyFill="1" applyBorder="1" applyAlignment="1">
      <alignment vertical="center"/>
    </xf>
    <xf numFmtId="0" fontId="2" fillId="2" borderId="12" xfId="0" applyFont="1" applyFill="1" applyBorder="1" applyAlignment="1"/>
    <xf numFmtId="0" fontId="2" fillId="2" borderId="37" xfId="0" applyFont="1" applyFill="1" applyBorder="1" applyAlignment="1"/>
    <xf numFmtId="49" fontId="2" fillId="2" borderId="38" xfId="0" applyNumberFormat="1" applyFont="1" applyFill="1" applyBorder="1" applyAlignment="1">
      <alignment vertical="center"/>
    </xf>
    <xf numFmtId="0" fontId="2" fillId="2" borderId="39" xfId="0" applyFont="1" applyFill="1" applyBorder="1" applyAlignment="1"/>
    <xf numFmtId="0" fontId="2" fillId="2" borderId="40" xfId="0" applyFont="1" applyFill="1" applyBorder="1" applyAlignment="1"/>
    <xf numFmtId="49" fontId="12" fillId="9" borderId="30" xfId="0" applyNumberFormat="1" applyFont="1" applyFill="1" applyBorder="1" applyAlignment="1">
      <alignment vertical="center"/>
    </xf>
    <xf numFmtId="0" fontId="10" fillId="9" borderId="31" xfId="0" applyFont="1" applyFill="1" applyBorder="1" applyAlignment="1">
      <alignment vertical="center"/>
    </xf>
    <xf numFmtId="0" fontId="2" fillId="9" borderId="32" xfId="0" applyFont="1" applyFill="1" applyBorder="1" applyAlignment="1"/>
    <xf numFmtId="0" fontId="2" fillId="7" borderId="12" xfId="0" applyFont="1" applyFill="1" applyBorder="1" applyAlignment="1"/>
    <xf numFmtId="49" fontId="10" fillId="8" borderId="23" xfId="0" applyNumberFormat="1" applyFont="1" applyFill="1" applyBorder="1" applyAlignment="1">
      <alignment vertical="center"/>
    </xf>
    <xf numFmtId="49" fontId="10" fillId="8" borderId="13" xfId="0" applyNumberFormat="1" applyFont="1" applyFill="1" applyBorder="1" applyAlignment="1">
      <alignment vertical="center"/>
    </xf>
    <xf numFmtId="49" fontId="2" fillId="8" borderId="24" xfId="0" applyNumberFormat="1" applyFont="1" applyFill="1" applyBorder="1" applyAlignment="1"/>
    <xf numFmtId="49" fontId="10" fillId="2" borderId="25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9" fontId="2" fillId="2" borderId="26" xfId="0" applyNumberFormat="1" applyFont="1" applyFill="1" applyBorder="1" applyAlignment="1"/>
    <xf numFmtId="0" fontId="10" fillId="2" borderId="4" xfId="0" applyNumberFormat="1" applyFont="1" applyFill="1" applyBorder="1" applyAlignment="1">
      <alignment vertical="center"/>
    </xf>
    <xf numFmtId="167" fontId="10" fillId="2" borderId="4" xfId="0" applyNumberFormat="1" applyFont="1" applyFill="1" applyBorder="1" applyAlignment="1">
      <alignment vertical="center"/>
    </xf>
    <xf numFmtId="0" fontId="8" fillId="7" borderId="12" xfId="0" applyFont="1" applyFill="1" applyBorder="1" applyAlignment="1">
      <alignment vertical="center"/>
    </xf>
    <xf numFmtId="49" fontId="10" fillId="8" borderId="27" xfId="0" applyNumberFormat="1" applyFont="1" applyFill="1" applyBorder="1" applyAlignment="1">
      <alignment vertical="center"/>
    </xf>
    <xf numFmtId="167" fontId="10" fillId="8" borderId="28" xfId="0" applyNumberFormat="1" applyFont="1" applyFill="1" applyBorder="1" applyAlignment="1">
      <alignment vertical="center"/>
    </xf>
    <xf numFmtId="9" fontId="10" fillId="8" borderId="29" xfId="0" applyNumberFormat="1" applyFont="1" applyFill="1" applyBorder="1" applyAlignment="1">
      <alignment vertical="center"/>
    </xf>
    <xf numFmtId="0" fontId="8" fillId="9" borderId="11" xfId="0" applyFont="1" applyFill="1" applyBorder="1" applyAlignment="1">
      <alignment vertical="center"/>
    </xf>
    <xf numFmtId="49" fontId="12" fillId="9" borderId="12" xfId="0" applyNumberFormat="1" applyFont="1" applyFill="1" applyBorder="1" applyAlignment="1">
      <alignment vertical="center"/>
    </xf>
    <xf numFmtId="0" fontId="8" fillId="9" borderId="12" xfId="0" applyFont="1" applyFill="1" applyBorder="1" applyAlignment="1">
      <alignment vertical="center"/>
    </xf>
    <xf numFmtId="0" fontId="8" fillId="9" borderId="41" xfId="0" applyFont="1" applyFill="1" applyBorder="1" applyAlignment="1">
      <alignment vertical="center"/>
    </xf>
    <xf numFmtId="0" fontId="8" fillId="7" borderId="11" xfId="0" applyFont="1" applyFill="1" applyBorder="1" applyAlignment="1">
      <alignment vertical="center"/>
    </xf>
    <xf numFmtId="0" fontId="10" fillId="7" borderId="12" xfId="0" applyFont="1" applyFill="1" applyBorder="1" applyAlignment="1">
      <alignment vertical="center"/>
    </xf>
    <xf numFmtId="166" fontId="10" fillId="2" borderId="12" xfId="0" applyNumberFormat="1" applyFont="1" applyFill="1" applyBorder="1" applyAlignment="1">
      <alignment vertical="center"/>
    </xf>
    <xf numFmtId="49" fontId="12" fillId="9" borderId="12" xfId="0" applyNumberFormat="1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49" fontId="10" fillId="10" borderId="42" xfId="0" applyNumberFormat="1" applyFont="1" applyFill="1" applyBorder="1" applyAlignment="1">
      <alignment vertical="center"/>
    </xf>
    <xf numFmtId="0" fontId="10" fillId="10" borderId="43" xfId="0" applyNumberFormat="1" applyFont="1" applyFill="1" applyBorder="1" applyAlignment="1">
      <alignment vertical="center"/>
    </xf>
    <xf numFmtId="0" fontId="10" fillId="10" borderId="44" xfId="0" applyNumberFormat="1" applyFont="1" applyFill="1" applyBorder="1" applyAlignment="1">
      <alignment vertical="center"/>
    </xf>
    <xf numFmtId="49" fontId="10" fillId="10" borderId="27" xfId="0" applyNumberFormat="1" applyFont="1" applyFill="1" applyBorder="1" applyAlignment="1">
      <alignment vertical="center"/>
    </xf>
    <xf numFmtId="167" fontId="10" fillId="10" borderId="28" xfId="0" applyNumberFormat="1" applyFont="1" applyFill="1" applyBorder="1" applyAlignment="1">
      <alignment vertical="center"/>
    </xf>
    <xf numFmtId="167" fontId="10" fillId="10" borderId="29" xfId="0" applyNumberFormat="1" applyFont="1" applyFill="1" applyBorder="1" applyAlignment="1">
      <alignment vertical="center"/>
    </xf>
    <xf numFmtId="3" fontId="2" fillId="10" borderId="4" xfId="0" applyNumberFormat="1" applyFont="1" applyFill="1" applyBorder="1" applyAlignment="1"/>
    <xf numFmtId="49" fontId="2" fillId="10" borderId="4" xfId="0" applyNumberFormat="1" applyFont="1" applyFill="1" applyBorder="1" applyAlignment="1">
      <alignment horizontal="right"/>
    </xf>
    <xf numFmtId="164" fontId="2" fillId="10" borderId="4" xfId="0" applyNumberFormat="1" applyFont="1" applyFill="1" applyBorder="1" applyAlignment="1"/>
    <xf numFmtId="49" fontId="2" fillId="10" borderId="4" xfId="0" applyNumberFormat="1" applyFont="1" applyFill="1" applyBorder="1" applyAlignment="1"/>
    <xf numFmtId="0" fontId="2" fillId="10" borderId="4" xfId="0" applyFont="1" applyFill="1" applyBorder="1" applyAlignment="1"/>
    <xf numFmtId="3" fontId="2" fillId="10" borderId="4" xfId="0" applyNumberFormat="1" applyFont="1" applyFill="1" applyBorder="1" applyAlignment="1">
      <alignment horizontal="right" wrapText="1"/>
    </xf>
    <xf numFmtId="0" fontId="6" fillId="0" borderId="58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wrapText="1"/>
    </xf>
    <xf numFmtId="0" fontId="0" fillId="2" borderId="76" xfId="0" applyFont="1" applyFill="1" applyBorder="1" applyAlignment="1"/>
    <xf numFmtId="0" fontId="0" fillId="2" borderId="2" xfId="0" applyFont="1" applyFill="1" applyBorder="1" applyAlignment="1"/>
    <xf numFmtId="49" fontId="13" fillId="3" borderId="77" xfId="0" applyNumberFormat="1" applyFont="1" applyFill="1" applyBorder="1" applyAlignment="1">
      <alignment vertical="center" wrapText="1"/>
    </xf>
    <xf numFmtId="0" fontId="14" fillId="2" borderId="5" xfId="0" applyFont="1" applyFill="1" applyBorder="1" applyAlignment="1"/>
    <xf numFmtId="3" fontId="14" fillId="2" borderId="4" xfId="0" applyNumberFormat="1" applyFont="1" applyFill="1" applyBorder="1" applyAlignment="1"/>
    <xf numFmtId="0" fontId="14" fillId="2" borderId="61" xfId="0" applyFont="1" applyFill="1" applyBorder="1" applyAlignment="1">
      <alignment wrapText="1"/>
    </xf>
    <xf numFmtId="14" fontId="14" fillId="2" borderId="6" xfId="0" applyNumberFormat="1" applyFont="1" applyFill="1" applyBorder="1" applyAlignment="1"/>
    <xf numFmtId="0" fontId="14" fillId="2" borderId="2" xfId="0" applyFont="1" applyFill="1" applyBorder="1" applyAlignment="1"/>
    <xf numFmtId="0" fontId="14" fillId="2" borderId="61" xfId="0" applyFont="1" applyFill="1" applyBorder="1" applyAlignment="1"/>
    <xf numFmtId="0" fontId="14" fillId="2" borderId="6" xfId="0" applyFont="1" applyFill="1" applyBorder="1" applyAlignment="1">
      <alignment horizontal="justify" wrapText="1"/>
    </xf>
    <xf numFmtId="0" fontId="14" fillId="2" borderId="79" xfId="0" applyFont="1" applyFill="1" applyBorder="1" applyAlignment="1"/>
    <xf numFmtId="0" fontId="14" fillId="2" borderId="8" xfId="0" applyFont="1" applyFill="1" applyBorder="1" applyAlignment="1">
      <alignment horizontal="left"/>
    </xf>
    <xf numFmtId="0" fontId="14" fillId="2" borderId="8" xfId="0" applyFont="1" applyFill="1" applyBorder="1" applyAlignment="1"/>
    <xf numFmtId="49" fontId="13" fillId="5" borderId="80" xfId="0" applyNumberFormat="1" applyFont="1" applyFill="1" applyBorder="1" applyAlignment="1">
      <alignment vertical="center"/>
    </xf>
    <xf numFmtId="0" fontId="14" fillId="2" borderId="81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0" fontId="17" fillId="0" borderId="58" xfId="1" applyFont="1" applyBorder="1" applyAlignment="1">
      <alignment vertical="center"/>
    </xf>
    <xf numFmtId="0" fontId="17" fillId="0" borderId="58" xfId="1" applyFont="1" applyBorder="1" applyAlignment="1">
      <alignment horizontal="center" vertical="center"/>
    </xf>
    <xf numFmtId="0" fontId="17" fillId="10" borderId="58" xfId="1" applyFont="1" applyFill="1" applyBorder="1" applyAlignment="1">
      <alignment horizontal="center" vertical="center"/>
    </xf>
    <xf numFmtId="3" fontId="17" fillId="0" borderId="58" xfId="1" applyNumberFormat="1" applyFont="1" applyBorder="1" applyAlignment="1">
      <alignment vertical="center"/>
    </xf>
    <xf numFmtId="49" fontId="3" fillId="3" borderId="4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3" fontId="3" fillId="3" borderId="4" xfId="0" applyNumberFormat="1" applyFont="1" applyFill="1" applyBorder="1" applyAlignment="1">
      <alignment vertical="center"/>
    </xf>
    <xf numFmtId="3" fontId="14" fillId="2" borderId="8" xfId="0" applyNumberFormat="1" applyFont="1" applyFill="1" applyBorder="1" applyAlignment="1"/>
    <xf numFmtId="49" fontId="13" fillId="5" borderId="9" xfId="0" applyNumberFormat="1" applyFont="1" applyFill="1" applyBorder="1" applyAlignment="1">
      <alignment vertical="center"/>
    </xf>
    <xf numFmtId="0" fontId="14" fillId="2" borderId="82" xfId="0" applyFont="1" applyFill="1" applyBorder="1" applyAlignment="1">
      <alignment horizontal="center" vertical="center"/>
    </xf>
    <xf numFmtId="0" fontId="14" fillId="2" borderId="76" xfId="0" applyFont="1" applyFill="1" applyBorder="1" applyAlignment="1">
      <alignment horizontal="center" vertical="center"/>
    </xf>
    <xf numFmtId="0" fontId="14" fillId="2" borderId="76" xfId="0" applyFont="1" applyFill="1" applyBorder="1" applyAlignment="1">
      <alignment vertical="center"/>
    </xf>
    <xf numFmtId="49" fontId="13" fillId="3" borderId="9" xfId="0" applyNumberFormat="1" applyFont="1" applyFill="1" applyBorder="1" applyAlignment="1">
      <alignment horizontal="center" vertical="center"/>
    </xf>
    <xf numFmtId="49" fontId="13" fillId="3" borderId="9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49" fontId="15" fillId="3" borderId="9" xfId="0" applyNumberFormat="1" applyFont="1" applyFill="1" applyBorder="1" applyAlignment="1">
      <alignment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vertical="center"/>
    </xf>
    <xf numFmtId="0" fontId="14" fillId="2" borderId="83" xfId="0" applyFont="1" applyFill="1" applyBorder="1" applyAlignment="1"/>
    <xf numFmtId="0" fontId="14" fillId="2" borderId="84" xfId="0" applyFont="1" applyFill="1" applyBorder="1" applyAlignment="1"/>
    <xf numFmtId="3" fontId="14" fillId="2" borderId="84" xfId="0" applyNumberFormat="1" applyFont="1" applyFill="1" applyBorder="1" applyAlignment="1"/>
    <xf numFmtId="49" fontId="13" fillId="3" borderId="80" xfId="0" applyNumberFormat="1" applyFont="1" applyFill="1" applyBorder="1" applyAlignment="1">
      <alignment horizontal="center" vertical="center"/>
    </xf>
    <xf numFmtId="49" fontId="13" fillId="3" borderId="80" xfId="0" applyNumberFormat="1" applyFont="1" applyFill="1" applyBorder="1" applyAlignment="1">
      <alignment horizontal="center" vertical="center" wrapText="1"/>
    </xf>
    <xf numFmtId="168" fontId="17" fillId="0" borderId="58" xfId="1" applyNumberFormat="1" applyFont="1" applyBorder="1" applyAlignment="1">
      <alignment horizontal="center" vertical="center"/>
    </xf>
    <xf numFmtId="49" fontId="3" fillId="3" borderId="9" xfId="0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3" fontId="3" fillId="3" borderId="9" xfId="0" applyNumberFormat="1" applyFont="1" applyFill="1" applyBorder="1" applyAlignment="1">
      <alignment vertical="center"/>
    </xf>
    <xf numFmtId="49" fontId="18" fillId="2" borderId="4" xfId="0" applyNumberFormat="1" applyFont="1" applyFill="1" applyBorder="1" applyAlignment="1"/>
    <xf numFmtId="0" fontId="19" fillId="2" borderId="4" xfId="0" applyFont="1" applyFill="1" applyBorder="1" applyAlignment="1">
      <alignment horizontal="center"/>
    </xf>
    <xf numFmtId="0" fontId="19" fillId="2" borderId="4" xfId="0" applyFont="1" applyFill="1" applyBorder="1" applyAlignment="1"/>
    <xf numFmtId="3" fontId="19" fillId="2" borderId="4" xfId="0" applyNumberFormat="1" applyFont="1" applyFill="1" applyBorder="1" applyAlignment="1"/>
    <xf numFmtId="4" fontId="17" fillId="0" borderId="58" xfId="1" applyNumberFormat="1" applyFont="1" applyBorder="1" applyAlignment="1">
      <alignment horizontal="center" vertical="center"/>
    </xf>
    <xf numFmtId="0" fontId="0" fillId="0" borderId="0" xfId="0" applyNumberFormat="1" applyFont="1" applyFill="1" applyAlignment="1"/>
    <xf numFmtId="0" fontId="17" fillId="0" borderId="58" xfId="0" applyFont="1" applyBorder="1" applyAlignment="1">
      <alignment vertical="center"/>
    </xf>
    <xf numFmtId="4" fontId="17" fillId="0" borderId="58" xfId="0" applyNumberFormat="1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3" fontId="17" fillId="0" borderId="58" xfId="0" applyNumberFormat="1" applyFont="1" applyBorder="1" applyAlignment="1">
      <alignment vertical="center"/>
    </xf>
    <xf numFmtId="0" fontId="20" fillId="0" borderId="58" xfId="0" applyFont="1" applyBorder="1" applyAlignment="1">
      <alignment vertical="center"/>
    </xf>
    <xf numFmtId="0" fontId="19" fillId="2" borderId="78" xfId="0" applyFont="1" applyFill="1" applyBorder="1" applyAlignment="1">
      <alignment horizontal="center"/>
    </xf>
    <xf numFmtId="0" fontId="19" fillId="2" borderId="78" xfId="0" applyFont="1" applyFill="1" applyBorder="1" applyAlignment="1"/>
    <xf numFmtId="3" fontId="19" fillId="2" borderId="78" xfId="0" applyNumberFormat="1" applyFont="1" applyFill="1" applyBorder="1" applyAlignment="1"/>
    <xf numFmtId="4" fontId="17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3" fontId="17" fillId="0" borderId="12" xfId="0" applyNumberFormat="1" applyFont="1" applyBorder="1" applyAlignment="1">
      <alignment vertical="center"/>
    </xf>
    <xf numFmtId="0" fontId="17" fillId="0" borderId="58" xfId="0" applyFont="1" applyBorder="1" applyAlignment="1">
      <alignment vertical="center" wrapText="1"/>
    </xf>
    <xf numFmtId="49" fontId="21" fillId="3" borderId="9" xfId="0" applyNumberFormat="1" applyFont="1" applyFill="1" applyBorder="1" applyAlignment="1">
      <alignment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vertical="center"/>
    </xf>
    <xf numFmtId="3" fontId="21" fillId="3" borderId="9" xfId="0" applyNumberFormat="1" applyFont="1" applyFill="1" applyBorder="1" applyAlignment="1">
      <alignment vertical="center"/>
    </xf>
    <xf numFmtId="0" fontId="14" fillId="2" borderId="84" xfId="0" applyFont="1" applyFill="1" applyBorder="1" applyAlignment="1">
      <alignment horizontal="center"/>
    </xf>
    <xf numFmtId="0" fontId="22" fillId="2" borderId="14" xfId="0" applyFont="1" applyFill="1" applyBorder="1"/>
    <xf numFmtId="49" fontId="19" fillId="2" borderId="58" xfId="0" applyNumberFormat="1" applyFont="1" applyFill="1" applyBorder="1" applyAlignment="1">
      <alignment wrapText="1"/>
    </xf>
    <xf numFmtId="49" fontId="19" fillId="2" borderId="58" xfId="0" applyNumberFormat="1" applyFont="1" applyFill="1" applyBorder="1" applyAlignment="1">
      <alignment horizontal="center"/>
    </xf>
    <xf numFmtId="3" fontId="19" fillId="2" borderId="58" xfId="0" applyNumberFormat="1" applyFont="1" applyFill="1" applyBorder="1"/>
    <xf numFmtId="49" fontId="19" fillId="2" borderId="58" xfId="0" applyNumberFormat="1" applyFont="1" applyFill="1" applyBorder="1" applyAlignment="1">
      <alignment horizontal="center" wrapText="1"/>
    </xf>
    <xf numFmtId="0" fontId="22" fillId="0" borderId="0" xfId="0" applyNumberFormat="1" applyFont="1"/>
    <xf numFmtId="0" fontId="22" fillId="0" borderId="0" xfId="0" applyFont="1"/>
    <xf numFmtId="165" fontId="19" fillId="2" borderId="58" xfId="0" applyNumberFormat="1" applyFont="1" applyFill="1" applyBorder="1"/>
    <xf numFmtId="49" fontId="2" fillId="2" borderId="4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/>
    <xf numFmtId="49" fontId="2" fillId="2" borderId="4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 applyAlignment="1"/>
    <xf numFmtId="49" fontId="21" fillId="3" borderId="85" xfId="0" applyNumberFormat="1" applyFont="1" applyFill="1" applyBorder="1" applyAlignment="1">
      <alignment vertical="center"/>
    </xf>
    <xf numFmtId="0" fontId="21" fillId="3" borderId="85" xfId="0" applyFont="1" applyFill="1" applyBorder="1" applyAlignment="1">
      <alignment horizontal="center" vertical="center"/>
    </xf>
    <xf numFmtId="0" fontId="21" fillId="3" borderId="85" xfId="0" applyFont="1" applyFill="1" applyBorder="1" applyAlignment="1">
      <alignment vertical="center"/>
    </xf>
    <xf numFmtId="3" fontId="21" fillId="3" borderId="85" xfId="0" applyNumberFormat="1" applyFont="1" applyFill="1" applyBorder="1" applyAlignment="1">
      <alignment vertical="center"/>
    </xf>
    <xf numFmtId="0" fontId="14" fillId="2" borderId="86" xfId="0" applyFont="1" applyFill="1" applyBorder="1" applyAlignment="1"/>
    <xf numFmtId="3" fontId="14" fillId="2" borderId="86" xfId="0" applyNumberFormat="1" applyFont="1" applyFill="1" applyBorder="1" applyAlignment="1"/>
    <xf numFmtId="49" fontId="13" fillId="5" borderId="15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6" fontId="13" fillId="5" borderId="17" xfId="0" applyNumberFormat="1" applyFont="1" applyFill="1" applyBorder="1" applyAlignment="1">
      <alignment vertical="center"/>
    </xf>
    <xf numFmtId="49" fontId="13" fillId="3" borderId="18" xfId="0" applyNumberFormat="1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166" fontId="13" fillId="3" borderId="19" xfId="0" applyNumberFormat="1" applyFont="1" applyFill="1" applyBorder="1" applyAlignment="1">
      <alignment vertical="center"/>
    </xf>
    <xf numFmtId="49" fontId="13" fillId="5" borderId="18" xfId="0" applyNumberFormat="1" applyFont="1" applyFill="1" applyBorder="1" applyAlignment="1">
      <alignment vertical="center"/>
    </xf>
    <xf numFmtId="0" fontId="13" fillId="5" borderId="9" xfId="0" applyFont="1" applyFill="1" applyBorder="1" applyAlignment="1">
      <alignment vertical="center"/>
    </xf>
    <xf numFmtId="166" fontId="13" fillId="5" borderId="19" xfId="0" applyNumberFormat="1" applyFont="1" applyFill="1" applyBorder="1" applyAlignment="1">
      <alignment vertical="center"/>
    </xf>
    <xf numFmtId="49" fontId="13" fillId="5" borderId="20" xfId="0" applyNumberFormat="1" applyFont="1" applyFill="1" applyBorder="1" applyAlignment="1">
      <alignment vertical="center"/>
    </xf>
    <xf numFmtId="0" fontId="23" fillId="5" borderId="21" xfId="0" applyFont="1" applyFill="1" applyBorder="1" applyAlignment="1">
      <alignment vertical="center"/>
    </xf>
    <xf numFmtId="166" fontId="13" fillId="6" borderId="22" xfId="0" applyNumberFormat="1" applyFont="1" applyFill="1" applyBorder="1" applyAlignment="1">
      <alignment vertical="center"/>
    </xf>
    <xf numFmtId="49" fontId="0" fillId="2" borderId="12" xfId="0" applyNumberFormat="1" applyFont="1" applyFill="1" applyBorder="1" applyAlignment="1">
      <alignment vertical="center"/>
    </xf>
    <xf numFmtId="0" fontId="23" fillId="2" borderId="12" xfId="0" applyFont="1" applyFill="1" applyBorder="1" applyAlignment="1">
      <alignment vertical="center"/>
    </xf>
    <xf numFmtId="166" fontId="13" fillId="2" borderId="12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49" fontId="26" fillId="2" borderId="33" xfId="0" applyNumberFormat="1" applyFont="1" applyFill="1" applyBorder="1" applyAlignment="1">
      <alignment vertical="center"/>
    </xf>
    <xf numFmtId="0" fontId="22" fillId="2" borderId="34" xfId="0" applyFont="1" applyFill="1" applyBorder="1" applyAlignment="1"/>
    <xf numFmtId="0" fontId="22" fillId="2" borderId="35" xfId="0" applyFont="1" applyFill="1" applyBorder="1" applyAlignment="1"/>
    <xf numFmtId="49" fontId="22" fillId="2" borderId="36" xfId="0" applyNumberFormat="1" applyFont="1" applyFill="1" applyBorder="1" applyAlignment="1">
      <alignment vertical="center"/>
    </xf>
    <xf numFmtId="0" fontId="22" fillId="2" borderId="12" xfId="0" applyFont="1" applyFill="1" applyBorder="1" applyAlignment="1"/>
    <xf numFmtId="0" fontId="22" fillId="2" borderId="37" xfId="0" applyFont="1" applyFill="1" applyBorder="1" applyAlignment="1"/>
    <xf numFmtId="49" fontId="22" fillId="2" borderId="38" xfId="0" applyNumberFormat="1" applyFont="1" applyFill="1" applyBorder="1" applyAlignment="1">
      <alignment vertical="center"/>
    </xf>
    <xf numFmtId="0" fontId="22" fillId="2" borderId="39" xfId="0" applyFont="1" applyFill="1" applyBorder="1" applyAlignment="1"/>
    <xf numFmtId="0" fontId="22" fillId="2" borderId="40" xfId="0" applyFont="1" applyFill="1" applyBorder="1" applyAlignment="1"/>
    <xf numFmtId="0" fontId="22" fillId="2" borderId="12" xfId="0" applyFont="1" applyFill="1" applyBorder="1" applyAlignment="1">
      <alignment vertical="center"/>
    </xf>
    <xf numFmtId="0" fontId="22" fillId="9" borderId="32" xfId="0" applyFont="1" applyFill="1" applyBorder="1" applyAlignment="1"/>
    <xf numFmtId="0" fontId="22" fillId="7" borderId="12" xfId="0" applyFont="1" applyFill="1" applyBorder="1" applyAlignment="1"/>
    <xf numFmtId="49" fontId="26" fillId="8" borderId="23" xfId="0" applyNumberFormat="1" applyFont="1" applyFill="1" applyBorder="1" applyAlignment="1">
      <alignment vertical="center"/>
    </xf>
    <xf numFmtId="49" fontId="26" fillId="8" borderId="13" xfId="0" applyNumberFormat="1" applyFont="1" applyFill="1" applyBorder="1" applyAlignment="1">
      <alignment vertical="center"/>
    </xf>
    <xf numFmtId="49" fontId="22" fillId="8" borderId="24" xfId="0" applyNumberFormat="1" applyFont="1" applyFill="1" applyBorder="1" applyAlignment="1"/>
    <xf numFmtId="49" fontId="26" fillId="2" borderId="25" xfId="0" applyNumberFormat="1" applyFont="1" applyFill="1" applyBorder="1" applyAlignment="1">
      <alignment vertical="center"/>
    </xf>
    <xf numFmtId="3" fontId="26" fillId="2" borderId="4" xfId="0" applyNumberFormat="1" applyFont="1" applyFill="1" applyBorder="1" applyAlignment="1">
      <alignment vertical="center"/>
    </xf>
    <xf numFmtId="9" fontId="22" fillId="2" borderId="26" xfId="0" applyNumberFormat="1" applyFont="1" applyFill="1" applyBorder="1" applyAlignment="1"/>
    <xf numFmtId="0" fontId="26" fillId="2" borderId="4" xfId="0" applyNumberFormat="1" applyFont="1" applyFill="1" applyBorder="1" applyAlignment="1">
      <alignment vertical="center"/>
    </xf>
    <xf numFmtId="167" fontId="26" fillId="2" borderId="4" xfId="0" applyNumberFormat="1" applyFont="1" applyFill="1" applyBorder="1" applyAlignment="1">
      <alignment vertical="center"/>
    </xf>
    <xf numFmtId="0" fontId="23" fillId="7" borderId="12" xfId="0" applyFont="1" applyFill="1" applyBorder="1" applyAlignment="1">
      <alignment vertical="center"/>
    </xf>
    <xf numFmtId="49" fontId="26" fillId="8" borderId="27" xfId="0" applyNumberFormat="1" applyFont="1" applyFill="1" applyBorder="1" applyAlignment="1">
      <alignment vertical="center"/>
    </xf>
    <xf numFmtId="167" fontId="26" fillId="8" borderId="28" xfId="0" applyNumberFormat="1" applyFont="1" applyFill="1" applyBorder="1" applyAlignment="1">
      <alignment vertical="center"/>
    </xf>
    <xf numFmtId="9" fontId="26" fillId="8" borderId="29" xfId="0" applyNumberFormat="1" applyFont="1" applyFill="1" applyBorder="1" applyAlignment="1">
      <alignment vertical="center"/>
    </xf>
    <xf numFmtId="0" fontId="29" fillId="2" borderId="12" xfId="0" applyFont="1" applyFill="1" applyBorder="1" applyAlignment="1">
      <alignment vertical="center"/>
    </xf>
    <xf numFmtId="0" fontId="23" fillId="9" borderId="11" xfId="0" applyFont="1" applyFill="1" applyBorder="1" applyAlignment="1">
      <alignment vertical="center"/>
    </xf>
    <xf numFmtId="49" fontId="28" fillId="9" borderId="12" xfId="0" applyNumberFormat="1" applyFont="1" applyFill="1" applyBorder="1" applyAlignment="1">
      <alignment vertical="center"/>
    </xf>
    <xf numFmtId="0" fontId="23" fillId="9" borderId="12" xfId="0" applyFont="1" applyFill="1" applyBorder="1" applyAlignment="1">
      <alignment vertical="center"/>
    </xf>
    <xf numFmtId="0" fontId="23" fillId="9" borderId="41" xfId="0" applyFont="1" applyFill="1" applyBorder="1" applyAlignment="1">
      <alignment vertical="center"/>
    </xf>
    <xf numFmtId="0" fontId="23" fillId="7" borderId="11" xfId="0" applyFont="1" applyFill="1" applyBorder="1" applyAlignment="1">
      <alignment vertical="center"/>
    </xf>
    <xf numFmtId="0" fontId="23" fillId="9" borderId="58" xfId="0" applyFont="1" applyFill="1" applyBorder="1" applyAlignment="1">
      <alignment vertical="center"/>
    </xf>
    <xf numFmtId="49" fontId="28" fillId="9" borderId="58" xfId="0" applyNumberFormat="1" applyFont="1" applyFill="1" applyBorder="1" applyAlignment="1">
      <alignment vertical="center"/>
    </xf>
    <xf numFmtId="49" fontId="26" fillId="8" borderId="87" xfId="0" applyNumberFormat="1" applyFont="1" applyFill="1" applyBorder="1" applyAlignment="1">
      <alignment vertical="center"/>
    </xf>
    <xf numFmtId="0" fontId="26" fillId="8" borderId="88" xfId="0" applyNumberFormat="1" applyFont="1" applyFill="1" applyBorder="1" applyAlignment="1">
      <alignment vertical="center"/>
    </xf>
    <xf numFmtId="0" fontId="26" fillId="8" borderId="89" xfId="0" applyNumberFormat="1" applyFont="1" applyFill="1" applyBorder="1" applyAlignment="1">
      <alignment vertical="center"/>
    </xf>
    <xf numFmtId="0" fontId="26" fillId="7" borderId="12" xfId="0" applyFont="1" applyFill="1" applyBorder="1" applyAlignment="1">
      <alignment vertical="center"/>
    </xf>
    <xf numFmtId="166" fontId="30" fillId="2" borderId="12" xfId="0" applyNumberFormat="1" applyFont="1" applyFill="1" applyBorder="1" applyAlignment="1">
      <alignment vertical="center"/>
    </xf>
    <xf numFmtId="167" fontId="26" fillId="8" borderId="29" xfId="0" applyNumberFormat="1" applyFont="1" applyFill="1" applyBorder="1" applyAlignment="1">
      <alignment vertical="center"/>
    </xf>
    <xf numFmtId="49" fontId="22" fillId="2" borderId="12" xfId="0" applyNumberFormat="1" applyFont="1" applyFill="1" applyBorder="1" applyAlignment="1">
      <alignment vertical="center"/>
    </xf>
    <xf numFmtId="0" fontId="32" fillId="0" borderId="58" xfId="1" applyFont="1" applyBorder="1" applyAlignment="1">
      <alignment vertical="center" wrapText="1"/>
    </xf>
    <xf numFmtId="0" fontId="33" fillId="10" borderId="58" xfId="1" applyFont="1" applyFill="1" applyBorder="1" applyAlignment="1">
      <alignment horizontal="right" vertical="center" wrapText="1"/>
    </xf>
    <xf numFmtId="0" fontId="32" fillId="10" borderId="12" xfId="1" applyFont="1" applyFill="1" applyBorder="1" applyAlignment="1">
      <alignment vertical="center" wrapText="1"/>
    </xf>
    <xf numFmtId="0" fontId="34" fillId="10" borderId="58" xfId="1" applyFont="1" applyFill="1" applyBorder="1" applyAlignment="1">
      <alignment horizontal="right" vertical="center"/>
    </xf>
    <xf numFmtId="0" fontId="33" fillId="0" borderId="58" xfId="1" applyFont="1" applyBorder="1" applyAlignment="1">
      <alignment horizontal="right" vertical="center"/>
    </xf>
    <xf numFmtId="0" fontId="31" fillId="0" borderId="12" xfId="1" applyFont="1"/>
    <xf numFmtId="3" fontId="34" fillId="0" borderId="58" xfId="1" applyNumberFormat="1" applyFont="1" applyBorder="1" applyAlignment="1">
      <alignment horizontal="right" vertical="center"/>
    </xf>
    <xf numFmtId="0" fontId="33" fillId="0" borderId="58" xfId="1" applyFont="1" applyBorder="1" applyAlignment="1">
      <alignment horizontal="right" vertical="center" wrapText="1"/>
    </xf>
    <xf numFmtId="0" fontId="32" fillId="0" borderId="12" xfId="1" applyFont="1" applyBorder="1" applyAlignment="1">
      <alignment vertical="center" wrapText="1"/>
    </xf>
    <xf numFmtId="0" fontId="34" fillId="0" borderId="58" xfId="1" applyFont="1" applyBorder="1" applyAlignment="1">
      <alignment horizontal="right" vertical="center" wrapText="1"/>
    </xf>
    <xf numFmtId="14" fontId="33" fillId="0" borderId="58" xfId="1" applyNumberFormat="1" applyFont="1" applyBorder="1" applyAlignment="1">
      <alignment horizontal="right" vertical="center"/>
    </xf>
    <xf numFmtId="0" fontId="34" fillId="10" borderId="58" xfId="1" applyFont="1" applyFill="1" applyBorder="1" applyAlignment="1">
      <alignment horizontal="right" vertical="center" wrapText="1"/>
    </xf>
    <xf numFmtId="49" fontId="15" fillId="3" borderId="78" xfId="0" applyNumberFormat="1" applyFont="1" applyFill="1" applyBorder="1" applyAlignment="1">
      <alignment wrapText="1"/>
    </xf>
    <xf numFmtId="0" fontId="15" fillId="4" borderId="78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/>
    <xf numFmtId="0" fontId="2" fillId="2" borderId="4" xfId="0" applyFont="1" applyFill="1" applyBorder="1" applyAlignment="1"/>
    <xf numFmtId="49" fontId="9" fillId="3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49" fontId="2" fillId="10" borderId="4" xfId="0" applyNumberFormat="1" applyFont="1" applyFill="1" applyBorder="1" applyAlignment="1">
      <alignment wrapText="1"/>
    </xf>
    <xf numFmtId="0" fontId="2" fillId="10" borderId="4" xfId="0" applyFont="1" applyFill="1" applyBorder="1" applyAlignment="1">
      <alignment wrapText="1"/>
    </xf>
    <xf numFmtId="0" fontId="32" fillId="0" borderId="58" xfId="1" applyFont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49" fontId="28" fillId="9" borderId="30" xfId="0" applyNumberFormat="1" applyFont="1" applyFill="1" applyBorder="1" applyAlignment="1">
      <alignment vertical="center"/>
    </xf>
    <xf numFmtId="0" fontId="26" fillId="9" borderId="31" xfId="0" applyFont="1" applyFill="1" applyBorder="1" applyAlignment="1">
      <alignment vertical="center"/>
    </xf>
    <xf numFmtId="0" fontId="32" fillId="0" borderId="58" xfId="1" applyFont="1" applyBorder="1" applyAlignment="1">
      <alignment horizontal="left" vertical="center" wrapText="1"/>
    </xf>
    <xf numFmtId="0" fontId="32" fillId="0" borderId="58" xfId="1" applyFont="1" applyBorder="1" applyAlignment="1">
      <alignment vertical="center" wrapText="1"/>
    </xf>
    <xf numFmtId="49" fontId="30" fillId="2" borderId="4" xfId="0" applyNumberFormat="1" applyFont="1" applyFill="1" applyBorder="1" applyAlignment="1">
      <alignment horizontal="right" wrapText="1"/>
    </xf>
  </cellXfs>
  <cellStyles count="2">
    <cellStyle name="Normal" xfId="0" builtinId="0"/>
    <cellStyle name="Normal 3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626630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8" y="190500"/>
          <a:ext cx="5567362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579120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667512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8"/>
  <sheetViews>
    <sheetView showGridLines="0" topLeftCell="A58" zoomScale="110" zoomScaleNormal="110" workbookViewId="0">
      <selection activeCell="G10" sqref="G10"/>
    </sheetView>
  </sheetViews>
  <sheetFormatPr baseColWidth="10" defaultColWidth="10.85546875" defaultRowHeight="11.25" customHeight="1"/>
  <cols>
    <col min="1" max="1" width="4.42578125" style="1" customWidth="1"/>
    <col min="2" max="2" width="17.7109375" style="1" customWidth="1"/>
    <col min="3" max="3" width="21.85546875" style="1" customWidth="1"/>
    <col min="4" max="4" width="9.42578125" style="1" customWidth="1"/>
    <col min="5" max="5" width="14.42578125" style="1" customWidth="1"/>
    <col min="6" max="6" width="10.5703125" style="1" customWidth="1"/>
    <col min="7" max="7" width="21" style="1" customWidth="1"/>
    <col min="8" max="255" width="10.85546875" style="1" customWidth="1"/>
  </cols>
  <sheetData>
    <row r="1" spans="1:8" ht="15" customHeight="1">
      <c r="A1" s="2"/>
      <c r="B1" s="63"/>
      <c r="C1" s="63"/>
      <c r="D1" s="63"/>
      <c r="E1" s="63"/>
      <c r="F1" s="63"/>
      <c r="G1" s="63"/>
      <c r="H1" s="64"/>
    </row>
    <row r="2" spans="1:8" ht="15" customHeight="1">
      <c r="A2" s="2"/>
      <c r="B2" s="63"/>
      <c r="C2" s="63"/>
      <c r="D2" s="63"/>
      <c r="E2" s="63"/>
      <c r="F2" s="63"/>
      <c r="G2" s="63"/>
      <c r="H2" s="64"/>
    </row>
    <row r="3" spans="1:8" ht="15" customHeight="1">
      <c r="A3" s="2"/>
      <c r="B3" s="63"/>
      <c r="C3" s="63"/>
      <c r="D3" s="63"/>
      <c r="E3" s="63"/>
      <c r="F3" s="63"/>
      <c r="G3" s="63"/>
      <c r="H3" s="64"/>
    </row>
    <row r="4" spans="1:8" ht="15" customHeight="1">
      <c r="A4" s="2"/>
      <c r="B4" s="63"/>
      <c r="C4" s="63"/>
      <c r="D4" s="63"/>
      <c r="E4" s="63"/>
      <c r="F4" s="63"/>
      <c r="G4" s="63"/>
      <c r="H4" s="64"/>
    </row>
    <row r="5" spans="1:8" ht="15" customHeight="1">
      <c r="A5" s="2"/>
      <c r="B5" s="63"/>
      <c r="C5" s="63"/>
      <c r="D5" s="63"/>
      <c r="E5" s="63"/>
      <c r="F5" s="63"/>
      <c r="G5" s="63"/>
      <c r="H5" s="64"/>
    </row>
    <row r="6" spans="1:8" ht="15" customHeight="1">
      <c r="A6" s="2"/>
      <c r="B6" s="63"/>
      <c r="C6" s="63"/>
      <c r="D6" s="63"/>
      <c r="E6" s="63"/>
      <c r="F6" s="63"/>
      <c r="G6" s="63"/>
      <c r="H6" s="64"/>
    </row>
    <row r="7" spans="1:8" ht="15" customHeight="1">
      <c r="A7" s="2"/>
      <c r="B7" s="63"/>
      <c r="C7" s="63"/>
      <c r="D7" s="63"/>
      <c r="E7" s="63"/>
      <c r="F7" s="63"/>
      <c r="G7" s="63"/>
      <c r="H7" s="64"/>
    </row>
    <row r="8" spans="1:8" ht="15" customHeight="1">
      <c r="A8" s="2"/>
      <c r="B8" s="65"/>
      <c r="C8" s="66"/>
      <c r="D8" s="63"/>
      <c r="E8" s="66"/>
      <c r="F8" s="66"/>
      <c r="G8" s="66"/>
      <c r="H8" s="64"/>
    </row>
    <row r="9" spans="1:8" ht="12" customHeight="1">
      <c r="A9" s="8"/>
      <c r="B9" s="67" t="s">
        <v>0</v>
      </c>
      <c r="C9" s="22" t="s">
        <v>61</v>
      </c>
      <c r="D9" s="68"/>
      <c r="E9" s="319" t="s">
        <v>75</v>
      </c>
      <c r="F9" s="320"/>
      <c r="G9" s="156">
        <v>30000</v>
      </c>
      <c r="H9" s="64"/>
    </row>
    <row r="10" spans="1:8" ht="38.25" customHeight="1">
      <c r="A10" s="8"/>
      <c r="B10" s="25" t="s">
        <v>1</v>
      </c>
      <c r="C10" s="21" t="s">
        <v>62</v>
      </c>
      <c r="D10" s="68"/>
      <c r="E10" s="327" t="s">
        <v>2</v>
      </c>
      <c r="F10" s="328"/>
      <c r="G10" s="157" t="s">
        <v>82</v>
      </c>
      <c r="H10" s="64"/>
    </row>
    <row r="11" spans="1:8" ht="18" customHeight="1">
      <c r="A11" s="8"/>
      <c r="B11" s="25" t="s">
        <v>3</v>
      </c>
      <c r="C11" s="22" t="s">
        <v>79</v>
      </c>
      <c r="D11" s="68"/>
      <c r="E11" s="327" t="s">
        <v>76</v>
      </c>
      <c r="F11" s="328"/>
      <c r="G11" s="158">
        <v>315</v>
      </c>
      <c r="H11" s="64"/>
    </row>
    <row r="12" spans="1:8" ht="11.25" customHeight="1">
      <c r="A12" s="8"/>
      <c r="B12" s="25" t="s">
        <v>4</v>
      </c>
      <c r="C12" s="23" t="s">
        <v>80</v>
      </c>
      <c r="D12" s="68"/>
      <c r="E12" s="159" t="s">
        <v>5</v>
      </c>
      <c r="F12" s="160"/>
      <c r="G12" s="161">
        <f>(G9*G11)</f>
        <v>9450000</v>
      </c>
      <c r="H12" s="64"/>
    </row>
    <row r="13" spans="1:8" ht="11.25" customHeight="1">
      <c r="A13" s="8"/>
      <c r="B13" s="25" t="s">
        <v>6</v>
      </c>
      <c r="C13" s="22" t="s">
        <v>60</v>
      </c>
      <c r="D13" s="68"/>
      <c r="E13" s="321" t="s">
        <v>7</v>
      </c>
      <c r="F13" s="322"/>
      <c r="G13" s="4" t="s">
        <v>83</v>
      </c>
      <c r="H13" s="64"/>
    </row>
    <row r="14" spans="1:8" ht="13.5" customHeight="1">
      <c r="A14" s="8"/>
      <c r="B14" s="25" t="s">
        <v>8</v>
      </c>
      <c r="C14" s="22" t="s">
        <v>63</v>
      </c>
      <c r="D14" s="68"/>
      <c r="E14" s="321" t="s">
        <v>9</v>
      </c>
      <c r="F14" s="322"/>
      <c r="G14" s="4" t="s">
        <v>82</v>
      </c>
      <c r="H14" s="64"/>
    </row>
    <row r="15" spans="1:8" ht="25.5" customHeight="1">
      <c r="A15" s="8"/>
      <c r="B15" s="25" t="s">
        <v>10</v>
      </c>
      <c r="C15" s="24" t="s">
        <v>81</v>
      </c>
      <c r="D15" s="68"/>
      <c r="E15" s="323" t="s">
        <v>11</v>
      </c>
      <c r="F15" s="324"/>
      <c r="G15" s="5" t="s">
        <v>84</v>
      </c>
      <c r="H15" s="64"/>
    </row>
    <row r="16" spans="1:8" ht="12" customHeight="1">
      <c r="A16" s="2"/>
      <c r="B16" s="69"/>
      <c r="C16" s="70"/>
      <c r="D16" s="66"/>
      <c r="E16" s="71"/>
      <c r="F16" s="71"/>
      <c r="G16" s="72"/>
      <c r="H16" s="64"/>
    </row>
    <row r="17" spans="1:8" ht="12" customHeight="1">
      <c r="A17" s="6"/>
      <c r="B17" s="325" t="s">
        <v>12</v>
      </c>
      <c r="C17" s="326"/>
      <c r="D17" s="326"/>
      <c r="E17" s="326"/>
      <c r="F17" s="326"/>
      <c r="G17" s="326"/>
      <c r="H17" s="64"/>
    </row>
    <row r="18" spans="1:8" ht="12" customHeight="1">
      <c r="A18" s="2"/>
      <c r="B18" s="73"/>
      <c r="C18" s="74"/>
      <c r="D18" s="74"/>
      <c r="E18" s="74"/>
      <c r="F18" s="75"/>
      <c r="G18" s="75"/>
      <c r="H18" s="64"/>
    </row>
    <row r="19" spans="1:8" ht="12" customHeight="1">
      <c r="A19" s="8"/>
      <c r="B19" s="76" t="s">
        <v>13</v>
      </c>
      <c r="C19" s="77"/>
      <c r="D19" s="78"/>
      <c r="E19" s="78"/>
      <c r="F19" s="79"/>
      <c r="G19" s="77"/>
      <c r="H19" s="64"/>
    </row>
    <row r="20" spans="1:8" ht="24" customHeight="1">
      <c r="A20" s="8"/>
      <c r="B20" s="80" t="s">
        <v>14</v>
      </c>
      <c r="C20" s="80" t="s">
        <v>15</v>
      </c>
      <c r="D20" s="80" t="s">
        <v>16</v>
      </c>
      <c r="E20" s="80" t="s">
        <v>17</v>
      </c>
      <c r="F20" s="80" t="s">
        <v>18</v>
      </c>
      <c r="G20" s="80" t="s">
        <v>19</v>
      </c>
      <c r="H20" s="64"/>
    </row>
    <row r="21" spans="1:8" ht="12.75" customHeight="1">
      <c r="A21" s="8"/>
      <c r="B21" s="29" t="s">
        <v>85</v>
      </c>
      <c r="C21" s="30" t="s">
        <v>90</v>
      </c>
      <c r="D21" s="31">
        <v>667</v>
      </c>
      <c r="E21" s="32" t="s">
        <v>92</v>
      </c>
      <c r="F21" s="33">
        <v>900</v>
      </c>
      <c r="G21" s="34">
        <f>(D21*F21)</f>
        <v>600300</v>
      </c>
      <c r="H21" s="64"/>
    </row>
    <row r="22" spans="1:8" ht="12" customHeight="1">
      <c r="A22" s="8"/>
      <c r="B22" s="29" t="s">
        <v>86</v>
      </c>
      <c r="C22" s="30" t="s">
        <v>90</v>
      </c>
      <c r="D22" s="31">
        <v>667</v>
      </c>
      <c r="E22" s="32" t="s">
        <v>93</v>
      </c>
      <c r="F22" s="33">
        <v>1000</v>
      </c>
      <c r="G22" s="34">
        <f>(D22*F22)</f>
        <v>667000</v>
      </c>
      <c r="H22" s="64"/>
    </row>
    <row r="23" spans="1:8" ht="12.75" customHeight="1">
      <c r="A23" s="8"/>
      <c r="B23" s="29" t="s">
        <v>87</v>
      </c>
      <c r="C23" s="30" t="s">
        <v>20</v>
      </c>
      <c r="D23" s="31">
        <v>28</v>
      </c>
      <c r="E23" s="32" t="s">
        <v>95</v>
      </c>
      <c r="F23" s="33">
        <v>20000</v>
      </c>
      <c r="G23" s="34">
        <f>(D23*F23)</f>
        <v>560000</v>
      </c>
      <c r="H23" s="64"/>
    </row>
    <row r="24" spans="1:8" ht="25.5">
      <c r="A24" s="15"/>
      <c r="B24" s="29" t="s">
        <v>88</v>
      </c>
      <c r="C24" s="30" t="s">
        <v>20</v>
      </c>
      <c r="D24" s="31">
        <v>15</v>
      </c>
      <c r="E24" s="32" t="s">
        <v>96</v>
      </c>
      <c r="F24" s="33">
        <v>25000</v>
      </c>
      <c r="G24" s="34">
        <f>(D24*F24)</f>
        <v>375000</v>
      </c>
      <c r="H24" s="64"/>
    </row>
    <row r="25" spans="1:8" ht="12" customHeight="1">
      <c r="A25" s="26"/>
      <c r="B25" s="29" t="s">
        <v>89</v>
      </c>
      <c r="C25" s="30" t="s">
        <v>91</v>
      </c>
      <c r="D25" s="31">
        <v>79</v>
      </c>
      <c r="E25" s="32" t="s">
        <v>97</v>
      </c>
      <c r="F25" s="33">
        <v>9000</v>
      </c>
      <c r="G25" s="34">
        <f>(D25*F25)</f>
        <v>711000</v>
      </c>
      <c r="H25" s="64"/>
    </row>
    <row r="26" spans="1:8" ht="12" customHeight="1">
      <c r="A26" s="27"/>
      <c r="B26" s="35" t="s">
        <v>21</v>
      </c>
      <c r="C26" s="36"/>
      <c r="D26" s="36"/>
      <c r="E26" s="36"/>
      <c r="F26" s="37"/>
      <c r="G26" s="38">
        <f>SUM(G21:G25)</f>
        <v>2913300</v>
      </c>
      <c r="H26" s="64"/>
    </row>
    <row r="27" spans="1:8" ht="16.5" customHeight="1">
      <c r="A27" s="14"/>
      <c r="B27" s="16"/>
      <c r="C27" s="11"/>
      <c r="D27" s="17"/>
      <c r="E27" s="18"/>
      <c r="F27" s="19"/>
      <c r="G27" s="28"/>
      <c r="H27" s="81"/>
    </row>
    <row r="28" spans="1:8" ht="12" customHeight="1">
      <c r="A28" s="26"/>
      <c r="B28" s="82" t="s">
        <v>22</v>
      </c>
      <c r="C28" s="83"/>
      <c r="D28" s="84"/>
      <c r="E28" s="85"/>
      <c r="F28" s="86"/>
      <c r="G28" s="86"/>
      <c r="H28" s="64"/>
    </row>
    <row r="29" spans="1:8" ht="12" customHeight="1">
      <c r="A29" s="26"/>
      <c r="B29" s="87" t="s">
        <v>14</v>
      </c>
      <c r="C29" s="80" t="s">
        <v>15</v>
      </c>
      <c r="D29" s="80" t="s">
        <v>16</v>
      </c>
      <c r="E29" s="87" t="s">
        <v>17</v>
      </c>
      <c r="F29" s="80" t="s">
        <v>18</v>
      </c>
      <c r="G29" s="87" t="s">
        <v>19</v>
      </c>
      <c r="H29" s="64"/>
    </row>
    <row r="30" spans="1:8" ht="12" customHeight="1">
      <c r="A30" s="39"/>
      <c r="B30" s="88"/>
      <c r="C30" s="89"/>
      <c r="D30" s="89"/>
      <c r="E30" s="89"/>
      <c r="F30" s="88"/>
      <c r="G30" s="88"/>
      <c r="H30" s="64"/>
    </row>
    <row r="31" spans="1:8" ht="12" customHeight="1">
      <c r="A31" s="26"/>
      <c r="B31" s="35" t="s">
        <v>23</v>
      </c>
      <c r="C31" s="36"/>
      <c r="D31" s="36"/>
      <c r="E31" s="36"/>
      <c r="F31" s="37"/>
      <c r="G31" s="37"/>
      <c r="H31" s="64"/>
    </row>
    <row r="32" spans="1:8" ht="17.25" customHeight="1">
      <c r="A32" s="10"/>
      <c r="B32" s="90"/>
      <c r="C32" s="91"/>
      <c r="D32" s="91"/>
      <c r="E32" s="91"/>
      <c r="F32" s="92"/>
      <c r="G32" s="93"/>
      <c r="H32" s="64"/>
    </row>
    <row r="33" spans="1:8" ht="13.5" customHeight="1">
      <c r="A33" s="8"/>
      <c r="B33" s="76" t="s">
        <v>24</v>
      </c>
      <c r="C33" s="94"/>
      <c r="D33" s="95"/>
      <c r="E33" s="95"/>
      <c r="F33" s="78"/>
      <c r="G33" s="79"/>
      <c r="H33" s="64"/>
    </row>
    <row r="34" spans="1:8" ht="22.5" customHeight="1">
      <c r="A34" s="40"/>
      <c r="B34" s="87" t="s">
        <v>14</v>
      </c>
      <c r="C34" s="87" t="s">
        <v>15</v>
      </c>
      <c r="D34" s="87" t="s">
        <v>16</v>
      </c>
      <c r="E34" s="87" t="s">
        <v>17</v>
      </c>
      <c r="F34" s="80" t="s">
        <v>18</v>
      </c>
      <c r="G34" s="87" t="s">
        <v>19</v>
      </c>
      <c r="H34" s="64"/>
    </row>
    <row r="35" spans="1:8" ht="12.75" customHeight="1">
      <c r="A35" s="41"/>
      <c r="B35" s="46" t="s">
        <v>98</v>
      </c>
      <c r="C35" s="31" t="s">
        <v>25</v>
      </c>
      <c r="D35" s="31">
        <v>0.23</v>
      </c>
      <c r="E35" s="32" t="s">
        <v>102</v>
      </c>
      <c r="F35" s="33">
        <v>176000</v>
      </c>
      <c r="G35" s="33">
        <f>+F35*D35</f>
        <v>40480</v>
      </c>
      <c r="H35" s="64"/>
    </row>
    <row r="36" spans="1:8" ht="12.75" customHeight="1">
      <c r="A36" s="8"/>
      <c r="B36" s="46" t="s">
        <v>99</v>
      </c>
      <c r="C36" s="31" t="s">
        <v>25</v>
      </c>
      <c r="D36" s="31">
        <v>0.23</v>
      </c>
      <c r="E36" s="32" t="s">
        <v>102</v>
      </c>
      <c r="F36" s="33">
        <v>176000</v>
      </c>
      <c r="G36" s="33">
        <f t="shared" ref="G36:G38" si="0">+F36*D36</f>
        <v>40480</v>
      </c>
      <c r="H36" s="64"/>
    </row>
    <row r="37" spans="1:8" ht="12.75" customHeight="1">
      <c r="A37" s="8"/>
      <c r="B37" s="46" t="s">
        <v>100</v>
      </c>
      <c r="C37" s="31" t="s">
        <v>101</v>
      </c>
      <c r="D37" s="31">
        <v>0.8</v>
      </c>
      <c r="E37" s="32" t="s">
        <v>103</v>
      </c>
      <c r="F37" s="33">
        <v>176000</v>
      </c>
      <c r="G37" s="33">
        <f t="shared" si="0"/>
        <v>140800</v>
      </c>
      <c r="H37" s="64"/>
    </row>
    <row r="38" spans="1:8" ht="12.75" customHeight="1">
      <c r="A38" s="8"/>
      <c r="B38" s="46" t="s">
        <v>89</v>
      </c>
      <c r="C38" s="31" t="s">
        <v>91</v>
      </c>
      <c r="D38" s="47">
        <v>0.84</v>
      </c>
      <c r="E38" s="32" t="s">
        <v>104</v>
      </c>
      <c r="F38" s="33">
        <v>176000</v>
      </c>
      <c r="G38" s="33">
        <f t="shared" si="0"/>
        <v>147840</v>
      </c>
      <c r="H38" s="64"/>
    </row>
    <row r="39" spans="1:8" ht="13.5" customHeight="1">
      <c r="A39" s="8"/>
      <c r="B39" s="35" t="s">
        <v>26</v>
      </c>
      <c r="C39" s="36"/>
      <c r="D39" s="36"/>
      <c r="E39" s="36"/>
      <c r="F39" s="37"/>
      <c r="G39" s="38">
        <f>SUM(G35:G38)</f>
        <v>369600</v>
      </c>
      <c r="H39" s="64"/>
    </row>
    <row r="40" spans="1:8" ht="18" customHeight="1">
      <c r="A40" s="13"/>
      <c r="B40" s="42"/>
      <c r="C40" s="20"/>
      <c r="D40" s="43"/>
      <c r="E40" s="44"/>
      <c r="F40" s="12"/>
      <c r="G40" s="45"/>
      <c r="H40" s="64"/>
    </row>
    <row r="41" spans="1:8" ht="16.5" customHeight="1">
      <c r="A41" s="8"/>
      <c r="B41" s="76" t="s">
        <v>27</v>
      </c>
      <c r="C41" s="96"/>
      <c r="D41" s="97"/>
      <c r="E41" s="96"/>
      <c r="F41" s="77"/>
      <c r="G41" s="79"/>
      <c r="H41" s="64"/>
    </row>
    <row r="42" spans="1:8" ht="27" customHeight="1">
      <c r="A42" s="15"/>
      <c r="B42" s="80" t="s">
        <v>28</v>
      </c>
      <c r="C42" s="80" t="s">
        <v>29</v>
      </c>
      <c r="D42" s="80" t="s">
        <v>30</v>
      </c>
      <c r="E42" s="80" t="s">
        <v>17</v>
      </c>
      <c r="F42" s="80" t="s">
        <v>18</v>
      </c>
      <c r="G42" s="80" t="s">
        <v>19</v>
      </c>
      <c r="H42" s="64"/>
    </row>
    <row r="43" spans="1:8" ht="12.75" customHeight="1">
      <c r="A43" s="48"/>
      <c r="B43" s="49" t="s">
        <v>31</v>
      </c>
      <c r="C43" s="50"/>
      <c r="D43" s="50"/>
      <c r="E43" s="50"/>
      <c r="F43" s="51"/>
      <c r="G43" s="50"/>
      <c r="H43" s="64"/>
    </row>
    <row r="44" spans="1:8" ht="12.75" customHeight="1">
      <c r="A44" s="48"/>
      <c r="B44" s="52" t="s">
        <v>105</v>
      </c>
      <c r="C44" s="53" t="s">
        <v>64</v>
      </c>
      <c r="D44" s="54">
        <v>400</v>
      </c>
      <c r="E44" s="53" t="s">
        <v>95</v>
      </c>
      <c r="F44" s="55">
        <v>900</v>
      </c>
      <c r="G44" s="55">
        <f>+F44*D44</f>
        <v>360000</v>
      </c>
      <c r="H44" s="64"/>
    </row>
    <row r="45" spans="1:8" ht="25.5" customHeight="1">
      <c r="A45" s="48"/>
      <c r="B45" s="52" t="s">
        <v>106</v>
      </c>
      <c r="C45" s="53" t="s">
        <v>64</v>
      </c>
      <c r="D45" s="54">
        <v>200</v>
      </c>
      <c r="E45" s="53" t="s">
        <v>117</v>
      </c>
      <c r="F45" s="55">
        <v>1120</v>
      </c>
      <c r="G45" s="55">
        <f t="shared" ref="G45:G46" si="1">+F45*D45</f>
        <v>224000</v>
      </c>
      <c r="H45" s="64"/>
    </row>
    <row r="46" spans="1:8" ht="12.75" customHeight="1">
      <c r="A46" s="48"/>
      <c r="B46" s="52" t="s">
        <v>107</v>
      </c>
      <c r="C46" s="53" t="s">
        <v>65</v>
      </c>
      <c r="D46" s="54">
        <v>5</v>
      </c>
      <c r="E46" s="53" t="s">
        <v>93</v>
      </c>
      <c r="F46" s="55">
        <v>12000</v>
      </c>
      <c r="G46" s="55">
        <f t="shared" si="1"/>
        <v>60000</v>
      </c>
      <c r="H46" s="64"/>
    </row>
    <row r="47" spans="1:8" ht="12.75" customHeight="1">
      <c r="A47" s="48"/>
      <c r="B47" s="49" t="s">
        <v>33</v>
      </c>
      <c r="C47" s="50"/>
      <c r="D47" s="50"/>
      <c r="E47" s="50"/>
      <c r="F47" s="51"/>
      <c r="G47" s="50"/>
      <c r="H47" s="64"/>
    </row>
    <row r="48" spans="1:8" ht="12" customHeight="1">
      <c r="A48" s="48"/>
      <c r="B48" s="52" t="s">
        <v>108</v>
      </c>
      <c r="C48" s="53" t="s">
        <v>32</v>
      </c>
      <c r="D48" s="54">
        <v>1.8</v>
      </c>
      <c r="E48" s="53" t="s">
        <v>92</v>
      </c>
      <c r="F48" s="55">
        <v>18500</v>
      </c>
      <c r="G48" s="55">
        <f>+F48*D48</f>
        <v>33300</v>
      </c>
      <c r="H48" s="64"/>
    </row>
    <row r="49" spans="1:11" ht="12" customHeight="1">
      <c r="A49" s="48"/>
      <c r="B49" s="52" t="s">
        <v>109</v>
      </c>
      <c r="C49" s="53" t="s">
        <v>32</v>
      </c>
      <c r="D49" s="54">
        <v>23</v>
      </c>
      <c r="E49" s="53" t="s">
        <v>92</v>
      </c>
      <c r="F49" s="55">
        <v>6000</v>
      </c>
      <c r="G49" s="55">
        <f>+F49*D49</f>
        <v>138000</v>
      </c>
      <c r="H49" s="64"/>
    </row>
    <row r="50" spans="1:11" ht="25.5">
      <c r="A50" s="48"/>
      <c r="B50" s="52" t="s">
        <v>110</v>
      </c>
      <c r="C50" s="53" t="s">
        <v>64</v>
      </c>
      <c r="D50" s="54">
        <v>0.25</v>
      </c>
      <c r="E50" s="162" t="s">
        <v>118</v>
      </c>
      <c r="F50" s="55">
        <v>64800</v>
      </c>
      <c r="G50" s="55">
        <f t="shared" ref="G50:G56" si="2">+F50*D50</f>
        <v>16200</v>
      </c>
      <c r="H50" s="64"/>
      <c r="K50" s="9"/>
    </row>
    <row r="51" spans="1:11" ht="13.5" customHeight="1">
      <c r="A51" s="48"/>
      <c r="B51" s="52" t="s">
        <v>111</v>
      </c>
      <c r="C51" s="53" t="s">
        <v>32</v>
      </c>
      <c r="D51" s="54">
        <v>0.45</v>
      </c>
      <c r="E51" s="53" t="s">
        <v>119</v>
      </c>
      <c r="F51" s="55">
        <v>38600</v>
      </c>
      <c r="G51" s="55">
        <f>+F51*D51</f>
        <v>17370</v>
      </c>
      <c r="H51" s="64"/>
      <c r="K51" s="9"/>
    </row>
    <row r="52" spans="1:11" ht="22.5" customHeight="1">
      <c r="A52" s="48"/>
      <c r="B52" s="56" t="s">
        <v>66</v>
      </c>
      <c r="C52" s="53"/>
      <c r="D52" s="54"/>
      <c r="E52" s="53"/>
      <c r="F52" s="55"/>
      <c r="G52" s="55"/>
      <c r="H52" s="64"/>
    </row>
    <row r="53" spans="1:11" ht="12.75" customHeight="1">
      <c r="A53" s="48"/>
      <c r="B53" s="52" t="s">
        <v>112</v>
      </c>
      <c r="C53" s="53" t="s">
        <v>32</v>
      </c>
      <c r="D53" s="54">
        <v>1.2</v>
      </c>
      <c r="E53" s="53" t="s">
        <v>93</v>
      </c>
      <c r="F53" s="55">
        <v>13000</v>
      </c>
      <c r="G53" s="55">
        <f t="shared" si="2"/>
        <v>15600</v>
      </c>
      <c r="H53" s="64"/>
    </row>
    <row r="54" spans="1:11" ht="12.75" customHeight="1">
      <c r="A54" s="48"/>
      <c r="B54" s="56" t="s">
        <v>67</v>
      </c>
      <c r="C54" s="53"/>
      <c r="D54" s="54"/>
      <c r="E54" s="53"/>
      <c r="F54" s="55"/>
      <c r="G54" s="55"/>
      <c r="H54" s="64"/>
    </row>
    <row r="55" spans="1:11" ht="12.75" customHeight="1">
      <c r="A55" s="48"/>
      <c r="B55" s="52" t="s">
        <v>113</v>
      </c>
      <c r="C55" s="53" t="s">
        <v>32</v>
      </c>
      <c r="D55" s="54">
        <v>0.6</v>
      </c>
      <c r="E55" s="53" t="s">
        <v>94</v>
      </c>
      <c r="F55" s="55">
        <v>105350</v>
      </c>
      <c r="G55" s="55">
        <f t="shared" si="2"/>
        <v>63210</v>
      </c>
      <c r="H55" s="64"/>
    </row>
    <row r="56" spans="1:11" ht="21.75" customHeight="1">
      <c r="A56" s="48"/>
      <c r="B56" s="57" t="s">
        <v>114</v>
      </c>
      <c r="C56" s="53" t="s">
        <v>64</v>
      </c>
      <c r="D56" s="54">
        <v>9</v>
      </c>
      <c r="E56" s="53" t="s">
        <v>120</v>
      </c>
      <c r="F56" s="55">
        <v>8100</v>
      </c>
      <c r="G56" s="55">
        <f t="shared" si="2"/>
        <v>72900</v>
      </c>
      <c r="H56" s="64"/>
    </row>
    <row r="57" spans="1:11" ht="12.75" customHeight="1">
      <c r="A57" s="48"/>
      <c r="B57" s="58" t="s">
        <v>68</v>
      </c>
      <c r="C57" s="53"/>
      <c r="D57" s="54"/>
      <c r="E57" s="53"/>
      <c r="F57" s="55"/>
      <c r="G57" s="55"/>
      <c r="H57" s="64"/>
    </row>
    <row r="58" spans="1:11" ht="12.75" customHeight="1">
      <c r="A58" s="48"/>
      <c r="B58" s="52" t="s">
        <v>115</v>
      </c>
      <c r="C58" s="53" t="s">
        <v>32</v>
      </c>
      <c r="D58" s="54">
        <v>6</v>
      </c>
      <c r="E58" s="53" t="s">
        <v>121</v>
      </c>
      <c r="F58" s="55">
        <v>8100</v>
      </c>
      <c r="G58" s="55">
        <f t="shared" ref="G58" si="3">+F58*D58</f>
        <v>48600</v>
      </c>
      <c r="H58" s="64"/>
    </row>
    <row r="59" spans="1:11" ht="12.75" customHeight="1">
      <c r="A59" s="48"/>
      <c r="B59" s="52" t="s">
        <v>116</v>
      </c>
      <c r="C59" s="53" t="s">
        <v>69</v>
      </c>
      <c r="D59" s="54">
        <v>3</v>
      </c>
      <c r="E59" s="53" t="s">
        <v>121</v>
      </c>
      <c r="F59" s="55">
        <v>13800</v>
      </c>
      <c r="G59" s="55">
        <v>41400</v>
      </c>
      <c r="H59" s="64"/>
    </row>
    <row r="60" spans="1:11" ht="12.75" customHeight="1">
      <c r="A60" s="48"/>
      <c r="B60" s="35" t="s">
        <v>34</v>
      </c>
      <c r="C60" s="36"/>
      <c r="D60" s="36"/>
      <c r="E60" s="36"/>
      <c r="F60" s="37"/>
      <c r="G60" s="38">
        <f>SUM(G43:G59)</f>
        <v>1090580</v>
      </c>
      <c r="H60" s="64"/>
    </row>
    <row r="61" spans="1:11" ht="17.25" customHeight="1">
      <c r="A61" s="10"/>
      <c r="B61" s="90"/>
      <c r="C61" s="91"/>
      <c r="D61" s="91"/>
      <c r="E61" s="98"/>
      <c r="F61" s="92"/>
      <c r="G61" s="92"/>
      <c r="H61" s="64"/>
    </row>
    <row r="62" spans="1:11" ht="12" customHeight="1">
      <c r="A62" s="8"/>
      <c r="B62" s="76" t="s">
        <v>35</v>
      </c>
      <c r="C62" s="94"/>
      <c r="D62" s="95"/>
      <c r="E62" s="95"/>
      <c r="F62" s="78"/>
      <c r="G62" s="78"/>
      <c r="H62" s="64"/>
    </row>
    <row r="63" spans="1:11" ht="12" customHeight="1">
      <c r="A63" s="8"/>
      <c r="B63" s="87" t="s">
        <v>36</v>
      </c>
      <c r="C63" s="80" t="s">
        <v>29</v>
      </c>
      <c r="D63" s="80" t="s">
        <v>30</v>
      </c>
      <c r="E63" s="87" t="s">
        <v>17</v>
      </c>
      <c r="F63" s="80" t="s">
        <v>18</v>
      </c>
      <c r="G63" s="87" t="s">
        <v>19</v>
      </c>
      <c r="H63" s="64"/>
    </row>
    <row r="64" spans="1:11" ht="24" customHeight="1">
      <c r="A64" s="8"/>
      <c r="B64" s="29"/>
      <c r="C64" s="59"/>
      <c r="D64" s="60"/>
      <c r="E64" s="30"/>
      <c r="F64" s="61"/>
      <c r="G64" s="60"/>
      <c r="H64" s="64"/>
    </row>
    <row r="65" spans="1:8" ht="15.75" customHeight="1">
      <c r="A65" s="8"/>
      <c r="B65" s="35" t="s">
        <v>37</v>
      </c>
      <c r="C65" s="36"/>
      <c r="D65" s="36"/>
      <c r="E65" s="36"/>
      <c r="F65" s="37"/>
      <c r="G65" s="38">
        <f>SUM(G64)</f>
        <v>0</v>
      </c>
      <c r="H65" s="64"/>
    </row>
    <row r="66" spans="1:8" ht="24.75" customHeight="1">
      <c r="A66" s="3"/>
      <c r="B66" s="90"/>
      <c r="C66" s="90"/>
      <c r="D66" s="90"/>
      <c r="E66" s="90"/>
      <c r="F66" s="99"/>
      <c r="G66" s="99"/>
      <c r="H66" s="64"/>
    </row>
    <row r="67" spans="1:8" ht="12" customHeight="1">
      <c r="A67" s="2"/>
      <c r="B67" s="100" t="s">
        <v>38</v>
      </c>
      <c r="C67" s="101"/>
      <c r="D67" s="101"/>
      <c r="E67" s="101"/>
      <c r="F67" s="101"/>
      <c r="G67" s="102">
        <f>G26+G39+G60+G65</f>
        <v>4373480</v>
      </c>
      <c r="H67" s="64"/>
    </row>
    <row r="68" spans="1:8" ht="12" customHeight="1">
      <c r="A68" s="8"/>
      <c r="B68" s="103" t="s">
        <v>39</v>
      </c>
      <c r="C68" s="104"/>
      <c r="D68" s="104"/>
      <c r="E68" s="104"/>
      <c r="F68" s="104"/>
      <c r="G68" s="105">
        <f>G67*0.05</f>
        <v>218674</v>
      </c>
      <c r="H68" s="64"/>
    </row>
    <row r="69" spans="1:8" ht="12" customHeight="1">
      <c r="A69" s="8"/>
      <c r="B69" s="106" t="s">
        <v>40</v>
      </c>
      <c r="C69" s="107"/>
      <c r="D69" s="107"/>
      <c r="E69" s="107"/>
      <c r="F69" s="107"/>
      <c r="G69" s="108">
        <f>G68+G67</f>
        <v>4592154</v>
      </c>
      <c r="H69" s="64"/>
    </row>
    <row r="70" spans="1:8" ht="12" customHeight="1">
      <c r="A70" s="8"/>
      <c r="B70" s="103" t="s">
        <v>41</v>
      </c>
      <c r="C70" s="104"/>
      <c r="D70" s="104"/>
      <c r="E70" s="104"/>
      <c r="F70" s="104"/>
      <c r="G70" s="105">
        <f>G12</f>
        <v>9450000</v>
      </c>
      <c r="H70" s="64"/>
    </row>
    <row r="71" spans="1:8" ht="12" customHeight="1">
      <c r="A71" s="8"/>
      <c r="B71" s="109" t="s">
        <v>42</v>
      </c>
      <c r="C71" s="110"/>
      <c r="D71" s="110"/>
      <c r="E71" s="110"/>
      <c r="F71" s="110"/>
      <c r="G71" s="111">
        <f>G70-G69</f>
        <v>4857846</v>
      </c>
      <c r="H71" s="64"/>
    </row>
    <row r="72" spans="1:8" ht="12" customHeight="1">
      <c r="A72" s="8"/>
      <c r="B72" s="112" t="s">
        <v>73</v>
      </c>
      <c r="C72" s="113"/>
      <c r="D72" s="113"/>
      <c r="E72" s="113"/>
      <c r="F72" s="113"/>
      <c r="G72" s="114"/>
      <c r="H72" s="64"/>
    </row>
    <row r="73" spans="1:8" ht="12" customHeight="1" thickBot="1">
      <c r="A73" s="8"/>
      <c r="B73" s="115"/>
      <c r="C73" s="113"/>
      <c r="D73" s="113"/>
      <c r="E73" s="113"/>
      <c r="F73" s="113"/>
      <c r="G73" s="114"/>
      <c r="H73" s="64"/>
    </row>
    <row r="74" spans="1:8" ht="12.75" customHeight="1">
      <c r="A74" s="8"/>
      <c r="B74" s="116" t="s">
        <v>74</v>
      </c>
      <c r="C74" s="117"/>
      <c r="D74" s="117"/>
      <c r="E74" s="117"/>
      <c r="F74" s="118"/>
      <c r="G74" s="114"/>
      <c r="H74" s="64"/>
    </row>
    <row r="75" spans="1:8" ht="12" customHeight="1">
      <c r="A75" s="8"/>
      <c r="B75" s="119" t="s">
        <v>43</v>
      </c>
      <c r="C75" s="120"/>
      <c r="D75" s="120"/>
      <c r="E75" s="120"/>
      <c r="F75" s="121"/>
      <c r="G75" s="114"/>
      <c r="H75" s="64"/>
    </row>
    <row r="76" spans="1:8" ht="12" customHeight="1">
      <c r="A76" s="8"/>
      <c r="B76" s="119" t="s">
        <v>44</v>
      </c>
      <c r="C76" s="120"/>
      <c r="D76" s="120"/>
      <c r="E76" s="120"/>
      <c r="F76" s="121"/>
      <c r="G76" s="114"/>
      <c r="H76" s="64"/>
    </row>
    <row r="77" spans="1:8" ht="12" customHeight="1">
      <c r="A77" s="8"/>
      <c r="B77" s="119" t="s">
        <v>45</v>
      </c>
      <c r="C77" s="120"/>
      <c r="D77" s="120"/>
      <c r="E77" s="120"/>
      <c r="F77" s="121"/>
      <c r="G77" s="114"/>
      <c r="H77" s="64"/>
    </row>
    <row r="78" spans="1:8" ht="12" customHeight="1">
      <c r="A78" s="8"/>
      <c r="B78" s="119" t="s">
        <v>46</v>
      </c>
      <c r="C78" s="120"/>
      <c r="D78" s="120"/>
      <c r="E78" s="120"/>
      <c r="F78" s="121"/>
      <c r="G78" s="114"/>
      <c r="H78" s="64"/>
    </row>
    <row r="79" spans="1:8" ht="12" customHeight="1">
      <c r="A79" s="8"/>
      <c r="B79" s="119" t="s">
        <v>47</v>
      </c>
      <c r="C79" s="120"/>
      <c r="D79" s="120"/>
      <c r="E79" s="120"/>
      <c r="F79" s="121"/>
      <c r="G79" s="114"/>
      <c r="H79" s="64"/>
    </row>
    <row r="80" spans="1:8" ht="12" customHeight="1" thickBot="1">
      <c r="A80" s="8"/>
      <c r="B80" s="122" t="s">
        <v>48</v>
      </c>
      <c r="C80" s="123"/>
      <c r="D80" s="123"/>
      <c r="E80" s="123"/>
      <c r="F80" s="124"/>
      <c r="G80" s="114"/>
      <c r="H80" s="64"/>
    </row>
    <row r="81" spans="1:8" ht="12.75" customHeight="1">
      <c r="A81" s="8"/>
      <c r="B81" s="115"/>
      <c r="C81" s="120"/>
      <c r="D81" s="120"/>
      <c r="E81" s="120"/>
      <c r="F81" s="120"/>
      <c r="G81" s="114"/>
      <c r="H81" s="64"/>
    </row>
    <row r="82" spans="1:8" ht="12.75" customHeight="1" thickBot="1">
      <c r="A82" s="8"/>
      <c r="B82" s="125" t="s">
        <v>49</v>
      </c>
      <c r="C82" s="126"/>
      <c r="D82" s="127"/>
      <c r="E82" s="128"/>
      <c r="F82" s="128"/>
      <c r="G82" s="114"/>
      <c r="H82" s="64"/>
    </row>
    <row r="83" spans="1:8" ht="15" customHeight="1">
      <c r="A83" s="8"/>
      <c r="B83" s="129" t="s">
        <v>36</v>
      </c>
      <c r="C83" s="130" t="s">
        <v>50</v>
      </c>
      <c r="D83" s="131" t="s">
        <v>51</v>
      </c>
      <c r="E83" s="128"/>
      <c r="F83" s="128"/>
      <c r="G83" s="114"/>
      <c r="H83" s="64"/>
    </row>
    <row r="84" spans="1:8" ht="12" customHeight="1">
      <c r="A84" s="8"/>
      <c r="B84" s="132" t="s">
        <v>52</v>
      </c>
      <c r="C84" s="133">
        <v>2557000</v>
      </c>
      <c r="D84" s="134">
        <f>(C84/C90)</f>
        <v>0.68600133390638729</v>
      </c>
      <c r="E84" s="128"/>
      <c r="F84" s="128"/>
      <c r="G84" s="114"/>
      <c r="H84" s="64"/>
    </row>
    <row r="85" spans="1:8" ht="12" customHeight="1">
      <c r="A85" s="8"/>
      <c r="B85" s="132" t="s">
        <v>53</v>
      </c>
      <c r="C85" s="135">
        <v>0</v>
      </c>
      <c r="D85" s="134">
        <v>0</v>
      </c>
      <c r="E85" s="128"/>
      <c r="F85" s="128"/>
      <c r="G85" s="114"/>
      <c r="H85" s="64"/>
    </row>
    <row r="86" spans="1:8" ht="12" customHeight="1">
      <c r="A86" s="8"/>
      <c r="B86" s="132" t="s">
        <v>54</v>
      </c>
      <c r="C86" s="133">
        <v>367400</v>
      </c>
      <c r="D86" s="134">
        <f>(C86/C90)</f>
        <v>9.8567418880409333E-2</v>
      </c>
      <c r="E86" s="128"/>
      <c r="F86" s="128"/>
      <c r="G86" s="114"/>
      <c r="H86" s="64"/>
    </row>
    <row r="87" spans="1:8" ht="12" customHeight="1">
      <c r="A87" s="8"/>
      <c r="B87" s="132" t="s">
        <v>28</v>
      </c>
      <c r="C87" s="133">
        <v>625474</v>
      </c>
      <c r="D87" s="134">
        <f>(C87/C90)</f>
        <v>0.16780445769408042</v>
      </c>
      <c r="E87" s="128"/>
      <c r="F87" s="128"/>
      <c r="G87" s="114"/>
      <c r="H87" s="64"/>
    </row>
    <row r="88" spans="1:8" ht="12" customHeight="1">
      <c r="A88" s="8"/>
      <c r="B88" s="132" t="s">
        <v>55</v>
      </c>
      <c r="C88" s="136">
        <v>0</v>
      </c>
      <c r="D88" s="134">
        <f>(C88/C90)</f>
        <v>0</v>
      </c>
      <c r="E88" s="137"/>
      <c r="F88" s="137"/>
      <c r="G88" s="114"/>
      <c r="H88" s="64"/>
    </row>
    <row r="89" spans="1:8" ht="12" customHeight="1">
      <c r="A89" s="8"/>
      <c r="B89" s="132" t="s">
        <v>56</v>
      </c>
      <c r="C89" s="136">
        <v>177524</v>
      </c>
      <c r="D89" s="134">
        <f>(C89/C90)</f>
        <v>4.762678951912299E-2</v>
      </c>
      <c r="E89" s="137"/>
      <c r="F89" s="137"/>
      <c r="G89" s="114"/>
      <c r="H89" s="64"/>
    </row>
    <row r="90" spans="1:8" ht="12" customHeight="1" thickBot="1">
      <c r="A90" s="8"/>
      <c r="B90" s="138" t="s">
        <v>57</v>
      </c>
      <c r="C90" s="139">
        <f>SUM(C84:C89)</f>
        <v>3727398</v>
      </c>
      <c r="D90" s="140">
        <f>SUM(D84:D89)</f>
        <v>1</v>
      </c>
      <c r="E90" s="137"/>
      <c r="F90" s="137"/>
      <c r="G90" s="114"/>
      <c r="H90" s="64"/>
    </row>
    <row r="91" spans="1:8" ht="12.75" customHeight="1">
      <c r="A91" s="8"/>
      <c r="B91" s="115"/>
      <c r="C91" s="113"/>
      <c r="D91" s="113"/>
      <c r="E91" s="113"/>
      <c r="F91" s="113"/>
      <c r="G91" s="114"/>
      <c r="H91" s="64"/>
    </row>
    <row r="92" spans="1:8" ht="12" customHeight="1">
      <c r="A92" s="8"/>
      <c r="B92" s="62"/>
      <c r="C92" s="113"/>
      <c r="D92" s="113"/>
      <c r="E92" s="113"/>
      <c r="F92" s="113"/>
      <c r="G92" s="114"/>
      <c r="H92" s="64"/>
    </row>
    <row r="93" spans="1:8" ht="12.75" customHeight="1">
      <c r="A93" s="8"/>
      <c r="B93" s="141"/>
      <c r="C93" s="142" t="s">
        <v>58</v>
      </c>
      <c r="D93" s="143"/>
      <c r="E93" s="144"/>
      <c r="F93" s="145"/>
      <c r="G93" s="114"/>
      <c r="H93" s="64"/>
    </row>
    <row r="94" spans="1:8" ht="12.75" customHeight="1" thickBot="1">
      <c r="A94" s="8"/>
      <c r="B94" s="143"/>
      <c r="C94" s="148" t="s">
        <v>70</v>
      </c>
      <c r="D94" s="149" t="s">
        <v>71</v>
      </c>
      <c r="E94" s="149" t="s">
        <v>72</v>
      </c>
      <c r="F94" s="137"/>
      <c r="G94" s="114"/>
      <c r="H94" s="64"/>
    </row>
    <row r="95" spans="1:8" ht="12" customHeight="1">
      <c r="A95" s="7"/>
      <c r="B95" s="150" t="s">
        <v>77</v>
      </c>
      <c r="C95" s="151">
        <v>20000</v>
      </c>
      <c r="D95" s="151">
        <v>35000</v>
      </c>
      <c r="E95" s="152">
        <v>45000</v>
      </c>
      <c r="F95" s="146"/>
      <c r="G95" s="147"/>
      <c r="H95" s="64"/>
    </row>
    <row r="96" spans="1:8" ht="12" customHeight="1" thickBot="1">
      <c r="A96" s="8"/>
      <c r="B96" s="153" t="s">
        <v>78</v>
      </c>
      <c r="C96" s="154">
        <f>(G69/C95)</f>
        <v>229.60769999999999</v>
      </c>
      <c r="D96" s="154">
        <f>(G69/D95)</f>
        <v>131.20439999999999</v>
      </c>
      <c r="E96" s="155">
        <f>(G69/E95)</f>
        <v>102.04786666666666</v>
      </c>
      <c r="F96" s="146"/>
      <c r="G96" s="147"/>
      <c r="H96" s="64"/>
    </row>
    <row r="97" spans="1:8" ht="12.75" customHeight="1">
      <c r="A97" s="8"/>
      <c r="B97" s="112" t="s">
        <v>59</v>
      </c>
      <c r="C97" s="120"/>
      <c r="D97" s="120"/>
      <c r="E97" s="120"/>
      <c r="F97" s="120"/>
      <c r="G97" s="120"/>
      <c r="H97" s="64"/>
    </row>
    <row r="98" spans="1:8" ht="15.6" customHeight="1">
      <c r="A98" s="8"/>
      <c r="B98" s="64"/>
      <c r="C98" s="64"/>
      <c r="D98" s="64"/>
      <c r="E98" s="64"/>
      <c r="F98" s="64"/>
      <c r="G98" s="64"/>
      <c r="H98" s="64"/>
    </row>
  </sheetData>
  <mergeCells count="7">
    <mergeCell ref="E9:F9"/>
    <mergeCell ref="E14:F14"/>
    <mergeCell ref="E15:F15"/>
    <mergeCell ref="B17:G17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101"/>
  <sheetViews>
    <sheetView tabSelected="1" topLeftCell="A17" zoomScale="110" zoomScaleNormal="110" workbookViewId="0">
      <selection activeCell="C10" sqref="C10"/>
    </sheetView>
  </sheetViews>
  <sheetFormatPr baseColWidth="10" defaultColWidth="10.85546875" defaultRowHeight="11.25" customHeight="1"/>
  <cols>
    <col min="1" max="1" width="4.42578125" style="1" customWidth="1"/>
    <col min="2" max="2" width="22.85546875" style="1" customWidth="1"/>
    <col min="3" max="3" width="31.140625" style="1" customWidth="1"/>
    <col min="4" max="4" width="9.42578125" style="1" customWidth="1"/>
    <col min="5" max="5" width="14.42578125" style="1" customWidth="1"/>
    <col min="6" max="6" width="11" style="1" customWidth="1"/>
    <col min="7" max="7" width="17.28515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164"/>
      <c r="C8" s="165"/>
      <c r="D8" s="2"/>
      <c r="E8" s="165"/>
      <c r="F8" s="165"/>
      <c r="G8" s="165"/>
    </row>
    <row r="9" spans="1:7" ht="15">
      <c r="A9" s="3"/>
      <c r="B9" s="166" t="s">
        <v>0</v>
      </c>
      <c r="C9" s="336" t="s">
        <v>122</v>
      </c>
      <c r="D9" s="167"/>
      <c r="E9" s="319" t="s">
        <v>75</v>
      </c>
      <c r="F9" s="320"/>
      <c r="G9" s="168">
        <v>30000</v>
      </c>
    </row>
    <row r="10" spans="1:7" ht="18">
      <c r="A10" s="8"/>
      <c r="B10" s="307" t="s">
        <v>1</v>
      </c>
      <c r="C10" s="308" t="s">
        <v>62</v>
      </c>
      <c r="D10" s="309"/>
      <c r="E10" s="334" t="s">
        <v>2</v>
      </c>
      <c r="F10" s="334"/>
      <c r="G10" s="310" t="s">
        <v>123</v>
      </c>
    </row>
    <row r="11" spans="1:7" ht="21.6" customHeight="1">
      <c r="A11" s="8"/>
      <c r="B11" s="307" t="s">
        <v>3</v>
      </c>
      <c r="C11" s="311" t="s">
        <v>79</v>
      </c>
      <c r="D11" s="312"/>
      <c r="E11" s="334" t="s">
        <v>124</v>
      </c>
      <c r="F11" s="334"/>
      <c r="G11" s="313">
        <v>300</v>
      </c>
    </row>
    <row r="12" spans="1:7" ht="15">
      <c r="A12" s="8"/>
      <c r="B12" s="307" t="s">
        <v>4</v>
      </c>
      <c r="C12" s="311" t="s">
        <v>125</v>
      </c>
      <c r="D12" s="312"/>
      <c r="E12" s="335" t="s">
        <v>126</v>
      </c>
      <c r="F12" s="335"/>
      <c r="G12" s="313">
        <v>9000000</v>
      </c>
    </row>
    <row r="13" spans="1:7" ht="27">
      <c r="A13" s="8"/>
      <c r="B13" s="307" t="s">
        <v>127</v>
      </c>
      <c r="C13" s="314" t="s">
        <v>128</v>
      </c>
      <c r="D13" s="315"/>
      <c r="E13" s="335" t="s">
        <v>129</v>
      </c>
      <c r="F13" s="335"/>
      <c r="G13" s="316" t="s">
        <v>130</v>
      </c>
    </row>
    <row r="14" spans="1:7" ht="15">
      <c r="A14" s="8"/>
      <c r="B14" s="307" t="s">
        <v>8</v>
      </c>
      <c r="C14" s="314" t="s">
        <v>131</v>
      </c>
      <c r="D14" s="315"/>
      <c r="E14" s="335" t="s">
        <v>9</v>
      </c>
      <c r="F14" s="335"/>
      <c r="G14" s="310" t="s">
        <v>123</v>
      </c>
    </row>
    <row r="15" spans="1:7" ht="27">
      <c r="A15" s="8"/>
      <c r="B15" s="307" t="s">
        <v>10</v>
      </c>
      <c r="C15" s="317">
        <v>44732</v>
      </c>
      <c r="D15" s="312"/>
      <c r="E15" s="329" t="s">
        <v>11</v>
      </c>
      <c r="F15" s="329"/>
      <c r="G15" s="318" t="s">
        <v>132</v>
      </c>
    </row>
    <row r="16" spans="1:7" ht="12" customHeight="1">
      <c r="A16" s="2"/>
      <c r="B16" s="169"/>
      <c r="C16" s="170"/>
      <c r="D16" s="171"/>
      <c r="E16" s="172"/>
      <c r="F16" s="172"/>
      <c r="G16" s="173"/>
    </row>
    <row r="17" spans="1:7" ht="12" customHeight="1">
      <c r="A17" s="6"/>
      <c r="B17" s="330" t="s">
        <v>12</v>
      </c>
      <c r="C17" s="331"/>
      <c r="D17" s="331"/>
      <c r="E17" s="331"/>
      <c r="F17" s="331"/>
      <c r="G17" s="331"/>
    </row>
    <row r="18" spans="1:7" ht="12" customHeight="1">
      <c r="A18" s="2"/>
      <c r="B18" s="174"/>
      <c r="C18" s="175"/>
      <c r="D18" s="175"/>
      <c r="E18" s="175"/>
      <c r="F18" s="176"/>
      <c r="G18" s="176"/>
    </row>
    <row r="19" spans="1:7" ht="12" customHeight="1">
      <c r="A19" s="3"/>
      <c r="B19" s="177" t="s">
        <v>13</v>
      </c>
      <c r="C19" s="178"/>
      <c r="D19" s="179"/>
      <c r="E19" s="179"/>
      <c r="F19" s="179"/>
      <c r="G19" s="179"/>
    </row>
    <row r="20" spans="1:7" ht="38.25" customHeight="1">
      <c r="A20" s="6"/>
      <c r="B20" s="180" t="s">
        <v>14</v>
      </c>
      <c r="C20" s="180" t="s">
        <v>15</v>
      </c>
      <c r="D20" s="180" t="s">
        <v>133</v>
      </c>
      <c r="E20" s="180" t="s">
        <v>17</v>
      </c>
      <c r="F20" s="180" t="s">
        <v>18</v>
      </c>
      <c r="G20" s="180" t="s">
        <v>19</v>
      </c>
    </row>
    <row r="21" spans="1:7" ht="12.75" customHeight="1">
      <c r="A21" s="6"/>
      <c r="B21" s="181" t="s">
        <v>85</v>
      </c>
      <c r="C21" s="182" t="s">
        <v>90</v>
      </c>
      <c r="D21" s="182">
        <v>445</v>
      </c>
      <c r="E21" s="183" t="s">
        <v>134</v>
      </c>
      <c r="F21" s="184">
        <v>900</v>
      </c>
      <c r="G21" s="184">
        <f>D21*F21</f>
        <v>400500</v>
      </c>
    </row>
    <row r="22" spans="1:7" ht="12.75" customHeight="1">
      <c r="A22" s="6"/>
      <c r="B22" s="181" t="s">
        <v>86</v>
      </c>
      <c r="C22" s="182" t="s">
        <v>90</v>
      </c>
      <c r="D22" s="182">
        <v>445</v>
      </c>
      <c r="E22" s="183" t="s">
        <v>93</v>
      </c>
      <c r="F22" s="184">
        <v>900</v>
      </c>
      <c r="G22" s="184">
        <f>D22*F22</f>
        <v>400500</v>
      </c>
    </row>
    <row r="23" spans="1:7" ht="12.75" customHeight="1">
      <c r="A23" s="6"/>
      <c r="B23" s="181" t="s">
        <v>135</v>
      </c>
      <c r="C23" s="182" t="s">
        <v>20</v>
      </c>
      <c r="D23" s="182">
        <v>9.5</v>
      </c>
      <c r="E23" s="183" t="s">
        <v>136</v>
      </c>
      <c r="F23" s="184">
        <v>25000</v>
      </c>
      <c r="G23" s="184">
        <f>D23*F23</f>
        <v>237500</v>
      </c>
    </row>
    <row r="24" spans="1:7" ht="25.5" customHeight="1">
      <c r="A24" s="6"/>
      <c r="B24" s="181" t="s">
        <v>88</v>
      </c>
      <c r="C24" s="182" t="s">
        <v>20</v>
      </c>
      <c r="D24" s="182">
        <v>10.199999999999999</v>
      </c>
      <c r="E24" s="183" t="s">
        <v>137</v>
      </c>
      <c r="F24" s="184">
        <v>25000</v>
      </c>
      <c r="G24" s="184">
        <f>D24*F24</f>
        <v>254999.99999999997</v>
      </c>
    </row>
    <row r="25" spans="1:7" ht="12.75" customHeight="1">
      <c r="A25" s="6"/>
      <c r="B25" s="181" t="s">
        <v>89</v>
      </c>
      <c r="C25" s="182" t="s">
        <v>91</v>
      </c>
      <c r="D25" s="182">
        <v>42.5</v>
      </c>
      <c r="E25" s="183" t="s">
        <v>138</v>
      </c>
      <c r="F25" s="184">
        <v>11000</v>
      </c>
      <c r="G25" s="184">
        <f>D25*F25</f>
        <v>467500</v>
      </c>
    </row>
    <row r="26" spans="1:7" ht="12.75" customHeight="1">
      <c r="A26" s="6"/>
      <c r="B26" s="185" t="s">
        <v>21</v>
      </c>
      <c r="C26" s="186"/>
      <c r="D26" s="186"/>
      <c r="E26" s="186"/>
      <c r="F26" s="187"/>
      <c r="G26" s="188">
        <f>SUM(G21:G25)</f>
        <v>1761000</v>
      </c>
    </row>
    <row r="27" spans="1:7" ht="12" customHeight="1">
      <c r="A27" s="2"/>
      <c r="B27" s="174"/>
      <c r="C27" s="176"/>
      <c r="D27" s="176"/>
      <c r="E27" s="176"/>
      <c r="F27" s="189"/>
      <c r="G27" s="189"/>
    </row>
    <row r="28" spans="1:7" ht="12" customHeight="1">
      <c r="A28" s="3"/>
      <c r="B28" s="190" t="s">
        <v>22</v>
      </c>
      <c r="C28" s="191"/>
      <c r="D28" s="192"/>
      <c r="E28" s="192"/>
      <c r="F28" s="193"/>
      <c r="G28" s="193"/>
    </row>
    <row r="29" spans="1:7" ht="24" customHeight="1">
      <c r="A29" s="3"/>
      <c r="B29" s="194" t="s">
        <v>14</v>
      </c>
      <c r="C29" s="195" t="s">
        <v>15</v>
      </c>
      <c r="D29" s="195" t="s">
        <v>16</v>
      </c>
      <c r="E29" s="194" t="s">
        <v>17</v>
      </c>
      <c r="F29" s="195" t="s">
        <v>18</v>
      </c>
      <c r="G29" s="194" t="s">
        <v>19</v>
      </c>
    </row>
    <row r="30" spans="1:7" ht="12" customHeight="1">
      <c r="A30" s="3"/>
      <c r="B30" s="196"/>
      <c r="C30" s="197" t="s">
        <v>139</v>
      </c>
      <c r="D30" s="197"/>
      <c r="E30" s="197"/>
      <c r="F30" s="196"/>
      <c r="G30" s="196"/>
    </row>
    <row r="31" spans="1:7" ht="12" customHeight="1">
      <c r="A31" s="3"/>
      <c r="B31" s="198" t="s">
        <v>23</v>
      </c>
      <c r="C31" s="199"/>
      <c r="D31" s="199"/>
      <c r="E31" s="199"/>
      <c r="F31" s="200"/>
      <c r="G31" s="200"/>
    </row>
    <row r="32" spans="1:7" ht="12" customHeight="1">
      <c r="A32" s="2"/>
      <c r="B32" s="201"/>
      <c r="C32" s="202"/>
      <c r="D32" s="202"/>
      <c r="E32" s="202"/>
      <c r="F32" s="203"/>
      <c r="G32" s="203"/>
    </row>
    <row r="33" spans="1:11" ht="12" customHeight="1">
      <c r="A33" s="3"/>
      <c r="B33" s="190" t="s">
        <v>24</v>
      </c>
      <c r="C33" s="191"/>
      <c r="D33" s="192"/>
      <c r="E33" s="192"/>
      <c r="F33" s="193"/>
      <c r="G33" s="193"/>
    </row>
    <row r="34" spans="1:11" ht="24" customHeight="1">
      <c r="A34" s="3"/>
      <c r="B34" s="204" t="s">
        <v>14</v>
      </c>
      <c r="C34" s="204" t="s">
        <v>15</v>
      </c>
      <c r="D34" s="204" t="s">
        <v>16</v>
      </c>
      <c r="E34" s="204" t="s">
        <v>17</v>
      </c>
      <c r="F34" s="205" t="s">
        <v>18</v>
      </c>
      <c r="G34" s="204" t="s">
        <v>19</v>
      </c>
    </row>
    <row r="35" spans="1:11" ht="12.75" customHeight="1">
      <c r="A35" s="6"/>
      <c r="B35" s="181" t="s">
        <v>98</v>
      </c>
      <c r="C35" s="182" t="s">
        <v>25</v>
      </c>
      <c r="D35" s="182">
        <v>0.25</v>
      </c>
      <c r="E35" s="183" t="s">
        <v>140</v>
      </c>
      <c r="F35" s="184">
        <v>160000</v>
      </c>
      <c r="G35" s="184">
        <f>D35*F35</f>
        <v>40000</v>
      </c>
    </row>
    <row r="36" spans="1:11" ht="12.75" customHeight="1">
      <c r="A36" s="6"/>
      <c r="B36" s="181" t="s">
        <v>141</v>
      </c>
      <c r="C36" s="182" t="s">
        <v>25</v>
      </c>
      <c r="D36" s="182">
        <v>0.25</v>
      </c>
      <c r="E36" s="183" t="s">
        <v>140</v>
      </c>
      <c r="F36" s="184">
        <v>160000</v>
      </c>
      <c r="G36" s="184">
        <f>D36*F36</f>
        <v>40000</v>
      </c>
    </row>
    <row r="37" spans="1:11" ht="12.75" customHeight="1">
      <c r="A37" s="6"/>
      <c r="B37" s="181" t="s">
        <v>142</v>
      </c>
      <c r="C37" s="182" t="s">
        <v>143</v>
      </c>
      <c r="D37" s="182">
        <v>6.3</v>
      </c>
      <c r="E37" s="183" t="s">
        <v>144</v>
      </c>
      <c r="F37" s="184">
        <v>20000</v>
      </c>
      <c r="G37" s="184">
        <f t="shared" ref="G37:G38" si="0">D37*F37</f>
        <v>126000</v>
      </c>
    </row>
    <row r="38" spans="1:11" ht="12.75" customHeight="1">
      <c r="A38" s="6"/>
      <c r="B38" s="181" t="s">
        <v>89</v>
      </c>
      <c r="C38" s="182" t="s">
        <v>91</v>
      </c>
      <c r="D38" s="206">
        <v>67</v>
      </c>
      <c r="E38" s="183" t="s">
        <v>145</v>
      </c>
      <c r="F38" s="184">
        <v>2200</v>
      </c>
      <c r="G38" s="184">
        <f t="shared" si="0"/>
        <v>147400</v>
      </c>
    </row>
    <row r="39" spans="1:11" ht="12.75" customHeight="1">
      <c r="A39" s="3"/>
      <c r="B39" s="207" t="s">
        <v>26</v>
      </c>
      <c r="C39" s="208"/>
      <c r="D39" s="208"/>
      <c r="E39" s="208"/>
      <c r="F39" s="209"/>
      <c r="G39" s="210">
        <f>SUM(G35:G38)</f>
        <v>353400</v>
      </c>
    </row>
    <row r="40" spans="1:11" ht="12" customHeight="1">
      <c r="A40" s="2"/>
      <c r="B40" s="201"/>
      <c r="C40" s="202"/>
      <c r="D40" s="202"/>
      <c r="E40" s="202"/>
      <c r="F40" s="203"/>
      <c r="G40" s="203"/>
    </row>
    <row r="41" spans="1:11" ht="12" customHeight="1">
      <c r="A41" s="3"/>
      <c r="B41" s="190" t="s">
        <v>27</v>
      </c>
      <c r="C41" s="191"/>
      <c r="D41" s="192"/>
      <c r="E41" s="192"/>
      <c r="F41" s="193"/>
      <c r="G41" s="193"/>
    </row>
    <row r="42" spans="1:11" ht="24" customHeight="1">
      <c r="A42" s="3"/>
      <c r="B42" s="205" t="s">
        <v>28</v>
      </c>
      <c r="C42" s="205" t="s">
        <v>29</v>
      </c>
      <c r="D42" s="205" t="s">
        <v>30</v>
      </c>
      <c r="E42" s="205" t="s">
        <v>17</v>
      </c>
      <c r="F42" s="205" t="s">
        <v>18</v>
      </c>
      <c r="G42" s="205" t="s">
        <v>19</v>
      </c>
      <c r="K42" s="9"/>
    </row>
    <row r="43" spans="1:11" ht="12.75" customHeight="1">
      <c r="A43" s="6"/>
      <c r="B43" s="211" t="s">
        <v>31</v>
      </c>
      <c r="C43" s="212"/>
      <c r="D43" s="213"/>
      <c r="E43" s="212"/>
      <c r="F43" s="214"/>
      <c r="G43" s="214"/>
    </row>
    <row r="44" spans="1:11" ht="12.75" customHeight="1">
      <c r="A44" s="6"/>
      <c r="B44" s="181" t="s">
        <v>105</v>
      </c>
      <c r="C44" s="182" t="s">
        <v>146</v>
      </c>
      <c r="D44" s="215">
        <v>600</v>
      </c>
      <c r="E44" s="182" t="s">
        <v>136</v>
      </c>
      <c r="F44" s="184">
        <v>1161</v>
      </c>
      <c r="G44" s="184">
        <f>D44*F44</f>
        <v>696600</v>
      </c>
      <c r="H44" s="216"/>
      <c r="I44" s="216"/>
    </row>
    <row r="45" spans="1:11" ht="12.75" customHeight="1">
      <c r="A45" s="6"/>
      <c r="B45" s="181" t="s">
        <v>106</v>
      </c>
      <c r="C45" s="182" t="s">
        <v>146</v>
      </c>
      <c r="D45" s="215">
        <v>267</v>
      </c>
      <c r="E45" s="182" t="s">
        <v>117</v>
      </c>
      <c r="F45" s="184">
        <v>1848</v>
      </c>
      <c r="G45" s="184">
        <f t="shared" ref="G45:G60" si="1">D45*F45</f>
        <v>493416</v>
      </c>
      <c r="H45" s="216"/>
      <c r="I45" s="216"/>
    </row>
    <row r="46" spans="1:11" ht="12.75" customHeight="1">
      <c r="A46" s="6"/>
      <c r="B46" s="181" t="s">
        <v>107</v>
      </c>
      <c r="C46" s="182" t="s">
        <v>69</v>
      </c>
      <c r="D46" s="215">
        <v>5</v>
      </c>
      <c r="E46" s="182" t="s">
        <v>93</v>
      </c>
      <c r="F46" s="184">
        <v>6373</v>
      </c>
      <c r="G46" s="184">
        <f t="shared" si="1"/>
        <v>31865</v>
      </c>
      <c r="H46" s="216"/>
      <c r="I46" s="216"/>
    </row>
    <row r="47" spans="1:11" ht="12.75" customHeight="1">
      <c r="A47" s="6"/>
      <c r="B47" s="211" t="s">
        <v>147</v>
      </c>
      <c r="C47" s="212"/>
      <c r="D47" s="213"/>
      <c r="E47" s="212"/>
      <c r="F47" s="214"/>
      <c r="G47" s="184">
        <f t="shared" si="1"/>
        <v>0</v>
      </c>
      <c r="H47" s="216"/>
      <c r="I47" s="216"/>
    </row>
    <row r="48" spans="1:11" ht="12.75" customHeight="1">
      <c r="A48" s="6"/>
      <c r="B48" s="217" t="s">
        <v>115</v>
      </c>
      <c r="C48" s="182" t="s">
        <v>69</v>
      </c>
      <c r="D48" s="218">
        <v>4</v>
      </c>
      <c r="E48" s="219" t="s">
        <v>148</v>
      </c>
      <c r="F48" s="220">
        <v>11445</v>
      </c>
      <c r="G48" s="184">
        <f t="shared" si="1"/>
        <v>45780</v>
      </c>
      <c r="H48" s="216"/>
      <c r="I48" s="216"/>
    </row>
    <row r="49" spans="1:9" ht="12.75" customHeight="1">
      <c r="A49" s="6"/>
      <c r="B49" s="217" t="s">
        <v>149</v>
      </c>
      <c r="C49" s="182" t="s">
        <v>69</v>
      </c>
      <c r="D49" s="218">
        <v>2.6</v>
      </c>
      <c r="E49" s="219" t="s">
        <v>150</v>
      </c>
      <c r="F49" s="220">
        <v>16200</v>
      </c>
      <c r="G49" s="184">
        <f t="shared" si="1"/>
        <v>42120</v>
      </c>
      <c r="H49" s="216"/>
      <c r="I49" s="216"/>
    </row>
    <row r="50" spans="1:9" ht="12.75" customHeight="1">
      <c r="A50" s="6"/>
      <c r="B50" s="211" t="s">
        <v>33</v>
      </c>
      <c r="C50" s="212"/>
      <c r="D50" s="213"/>
      <c r="E50" s="212"/>
      <c r="F50" s="214"/>
      <c r="G50" s="184">
        <f t="shared" si="1"/>
        <v>0</v>
      </c>
      <c r="H50" s="216"/>
      <c r="I50" s="216"/>
    </row>
    <row r="51" spans="1:9" ht="12.75" customHeight="1">
      <c r="A51" s="6"/>
      <c r="B51" s="217" t="s">
        <v>108</v>
      </c>
      <c r="C51" s="182" t="s">
        <v>69</v>
      </c>
      <c r="D51" s="218">
        <v>1.8</v>
      </c>
      <c r="E51" s="219" t="s">
        <v>134</v>
      </c>
      <c r="F51" s="220">
        <v>12700</v>
      </c>
      <c r="G51" s="184">
        <f t="shared" si="1"/>
        <v>22860</v>
      </c>
      <c r="H51" s="216"/>
      <c r="I51" s="216"/>
    </row>
    <row r="52" spans="1:9" ht="12.75" customHeight="1">
      <c r="A52" s="6"/>
      <c r="B52" s="217" t="s">
        <v>151</v>
      </c>
      <c r="C52" s="182" t="s">
        <v>69</v>
      </c>
      <c r="D52" s="218">
        <v>23</v>
      </c>
      <c r="E52" s="219" t="s">
        <v>134</v>
      </c>
      <c r="F52" s="220">
        <v>3163</v>
      </c>
      <c r="G52" s="184">
        <f t="shared" si="1"/>
        <v>72749</v>
      </c>
      <c r="H52" s="216"/>
      <c r="I52" s="216"/>
    </row>
    <row r="53" spans="1:9" ht="12.75" customHeight="1">
      <c r="A53" s="6"/>
      <c r="B53" s="217" t="s">
        <v>110</v>
      </c>
      <c r="C53" s="219" t="s">
        <v>152</v>
      </c>
      <c r="D53" s="218">
        <v>0.25</v>
      </c>
      <c r="E53" s="219" t="s">
        <v>153</v>
      </c>
      <c r="F53" s="220">
        <v>86400</v>
      </c>
      <c r="G53" s="184">
        <f t="shared" si="1"/>
        <v>21600</v>
      </c>
      <c r="H53" s="216"/>
      <c r="I53" s="216"/>
    </row>
    <row r="54" spans="1:9" ht="12.75" customHeight="1">
      <c r="A54" s="6"/>
      <c r="B54" s="217" t="s">
        <v>154</v>
      </c>
      <c r="C54" s="182" t="s">
        <v>69</v>
      </c>
      <c r="D54" s="218">
        <v>1.2</v>
      </c>
      <c r="E54" s="219" t="s">
        <v>155</v>
      </c>
      <c r="F54" s="220">
        <v>35200</v>
      </c>
      <c r="G54" s="184">
        <f t="shared" si="1"/>
        <v>42240</v>
      </c>
      <c r="H54" s="216"/>
      <c r="I54" s="216"/>
    </row>
    <row r="55" spans="1:9" ht="12.75" customHeight="1">
      <c r="A55" s="6"/>
      <c r="B55" s="221" t="s">
        <v>66</v>
      </c>
      <c r="C55" s="222"/>
      <c r="D55" s="223"/>
      <c r="E55" s="222"/>
      <c r="F55" s="224"/>
      <c r="G55" s="184">
        <f t="shared" si="1"/>
        <v>0</v>
      </c>
      <c r="H55" s="216"/>
      <c r="I55" s="216"/>
    </row>
    <row r="56" spans="1:9" ht="12.75" customHeight="1">
      <c r="A56" s="6"/>
      <c r="B56" s="217" t="s">
        <v>112</v>
      </c>
      <c r="C56" s="182" t="s">
        <v>69</v>
      </c>
      <c r="D56" s="218">
        <v>1.5</v>
      </c>
      <c r="E56" s="219" t="s">
        <v>93</v>
      </c>
      <c r="F56" s="220">
        <v>14000</v>
      </c>
      <c r="G56" s="184">
        <f t="shared" si="1"/>
        <v>21000</v>
      </c>
      <c r="H56" s="216"/>
      <c r="I56" s="216"/>
    </row>
    <row r="57" spans="1:9" ht="12.75" customHeight="1">
      <c r="A57" s="6"/>
      <c r="B57" s="217" t="s">
        <v>156</v>
      </c>
      <c r="C57" s="182" t="s">
        <v>69</v>
      </c>
      <c r="D57" s="225">
        <v>0.9</v>
      </c>
      <c r="E57" s="226" t="s">
        <v>157</v>
      </c>
      <c r="F57" s="227">
        <v>72500</v>
      </c>
      <c r="G57" s="184">
        <f t="shared" si="1"/>
        <v>65250</v>
      </c>
      <c r="H57" s="216"/>
      <c r="I57" s="216"/>
    </row>
    <row r="58" spans="1:9" ht="12.75" customHeight="1">
      <c r="A58" s="6"/>
      <c r="B58" s="221" t="s">
        <v>67</v>
      </c>
      <c r="C58" s="222"/>
      <c r="D58" s="223"/>
      <c r="E58" s="222"/>
      <c r="F58" s="224"/>
      <c r="G58" s="184">
        <f t="shared" si="1"/>
        <v>0</v>
      </c>
      <c r="H58" s="216"/>
      <c r="I58" s="216"/>
    </row>
    <row r="59" spans="1:9" ht="12.75" customHeight="1">
      <c r="A59" s="6"/>
      <c r="B59" s="217" t="s">
        <v>113</v>
      </c>
      <c r="C59" s="182" t="s">
        <v>69</v>
      </c>
      <c r="D59" s="218">
        <v>0.6</v>
      </c>
      <c r="E59" s="219" t="s">
        <v>94</v>
      </c>
      <c r="F59" s="220">
        <v>115000</v>
      </c>
      <c r="G59" s="184">
        <f t="shared" si="1"/>
        <v>69000</v>
      </c>
      <c r="H59" s="216"/>
      <c r="I59" s="216"/>
    </row>
    <row r="60" spans="1:9" ht="24" customHeight="1">
      <c r="A60" s="6"/>
      <c r="B60" s="228" t="s">
        <v>114</v>
      </c>
      <c r="C60" s="219" t="s">
        <v>146</v>
      </c>
      <c r="D60" s="218">
        <v>9</v>
      </c>
      <c r="E60" s="219" t="s">
        <v>158</v>
      </c>
      <c r="F60" s="220">
        <v>20400</v>
      </c>
      <c r="G60" s="184">
        <f t="shared" si="1"/>
        <v>183600</v>
      </c>
      <c r="H60" s="216"/>
      <c r="I60" s="216"/>
    </row>
    <row r="61" spans="1:9" ht="13.5" customHeight="1">
      <c r="A61" s="3"/>
      <c r="B61" s="229" t="s">
        <v>34</v>
      </c>
      <c r="C61" s="230"/>
      <c r="D61" s="230"/>
      <c r="E61" s="230"/>
      <c r="F61" s="231"/>
      <c r="G61" s="232">
        <f>SUM(G43:G60)</f>
        <v>1808080</v>
      </c>
    </row>
    <row r="62" spans="1:9" ht="12" customHeight="1">
      <c r="A62" s="2"/>
      <c r="B62" s="201"/>
      <c r="C62" s="202"/>
      <c r="D62" s="202"/>
      <c r="E62" s="233"/>
      <c r="F62" s="203"/>
      <c r="G62" s="203"/>
    </row>
    <row r="63" spans="1:9" ht="12" customHeight="1">
      <c r="A63" s="3"/>
      <c r="B63" s="190" t="s">
        <v>35</v>
      </c>
      <c r="C63" s="191"/>
      <c r="D63" s="192"/>
      <c r="E63" s="192"/>
      <c r="F63" s="193"/>
      <c r="G63" s="193"/>
    </row>
    <row r="64" spans="1:9" ht="24" customHeight="1">
      <c r="A64" s="3"/>
      <c r="B64" s="204" t="s">
        <v>36</v>
      </c>
      <c r="C64" s="205" t="s">
        <v>29</v>
      </c>
      <c r="D64" s="205" t="s">
        <v>30</v>
      </c>
      <c r="E64" s="204" t="s">
        <v>17</v>
      </c>
      <c r="F64" s="205" t="s">
        <v>18</v>
      </c>
      <c r="G64" s="204" t="s">
        <v>19</v>
      </c>
    </row>
    <row r="65" spans="1:255" s="240" customFormat="1" ht="12.75" customHeight="1">
      <c r="A65" s="234"/>
      <c r="B65" s="235" t="s">
        <v>159</v>
      </c>
      <c r="C65" s="236" t="s">
        <v>160</v>
      </c>
      <c r="D65" s="237">
        <v>1</v>
      </c>
      <c r="E65" s="238" t="s">
        <v>136</v>
      </c>
      <c r="F65" s="237">
        <v>500000</v>
      </c>
      <c r="G65" s="237">
        <f>D65*F65</f>
        <v>500000</v>
      </c>
      <c r="H65" s="239"/>
      <c r="I65" s="239"/>
      <c r="J65" s="239"/>
      <c r="K65" s="239"/>
      <c r="L65" s="239"/>
      <c r="M65" s="239"/>
      <c r="N65" s="239"/>
      <c r="O65" s="239"/>
      <c r="P65" s="239"/>
      <c r="Q65" s="239"/>
      <c r="R65" s="239"/>
      <c r="S65" s="239"/>
      <c r="T65" s="239"/>
      <c r="U65" s="239"/>
      <c r="V65" s="239"/>
      <c r="W65" s="239"/>
      <c r="X65" s="239"/>
      <c r="Y65" s="239"/>
      <c r="Z65" s="239"/>
      <c r="AA65" s="239"/>
      <c r="AB65" s="239"/>
      <c r="AC65" s="239"/>
      <c r="AD65" s="239"/>
      <c r="AE65" s="239"/>
      <c r="AF65" s="239"/>
      <c r="AG65" s="239"/>
      <c r="AH65" s="239"/>
      <c r="AI65" s="239"/>
      <c r="AJ65" s="239"/>
      <c r="AK65" s="239"/>
      <c r="AL65" s="239"/>
      <c r="AM65" s="239"/>
      <c r="AN65" s="239"/>
      <c r="AO65" s="239"/>
      <c r="AP65" s="239"/>
      <c r="AQ65" s="239"/>
      <c r="AR65" s="239"/>
      <c r="AS65" s="239"/>
      <c r="AT65" s="239"/>
      <c r="AU65" s="239"/>
      <c r="AV65" s="239"/>
      <c r="AW65" s="239"/>
      <c r="AX65" s="239"/>
      <c r="AY65" s="239"/>
      <c r="AZ65" s="239"/>
      <c r="BA65" s="239"/>
      <c r="BB65" s="239"/>
      <c r="BC65" s="239"/>
      <c r="BD65" s="239"/>
      <c r="BE65" s="239"/>
      <c r="BF65" s="239"/>
      <c r="BG65" s="239"/>
      <c r="BH65" s="239"/>
      <c r="BI65" s="239"/>
      <c r="BJ65" s="239"/>
      <c r="BK65" s="239"/>
      <c r="BL65" s="239"/>
      <c r="BM65" s="239"/>
      <c r="BN65" s="239"/>
      <c r="BO65" s="239"/>
      <c r="BP65" s="239"/>
      <c r="BQ65" s="239"/>
      <c r="BR65" s="239"/>
      <c r="BS65" s="239"/>
      <c r="BT65" s="239"/>
      <c r="BU65" s="239"/>
      <c r="BV65" s="239"/>
      <c r="BW65" s="239"/>
      <c r="BX65" s="239"/>
      <c r="BY65" s="239"/>
      <c r="BZ65" s="239"/>
      <c r="CA65" s="239"/>
      <c r="CB65" s="239"/>
      <c r="CC65" s="239"/>
      <c r="CD65" s="239"/>
      <c r="CE65" s="239"/>
      <c r="CF65" s="239"/>
      <c r="CG65" s="239"/>
      <c r="CH65" s="239"/>
      <c r="CI65" s="239"/>
      <c r="CJ65" s="239"/>
      <c r="CK65" s="239"/>
      <c r="CL65" s="239"/>
      <c r="CM65" s="239"/>
      <c r="CN65" s="239"/>
      <c r="CO65" s="239"/>
      <c r="CP65" s="239"/>
      <c r="CQ65" s="239"/>
      <c r="CR65" s="239"/>
      <c r="CS65" s="239"/>
      <c r="CT65" s="239"/>
      <c r="CU65" s="239"/>
      <c r="CV65" s="239"/>
      <c r="CW65" s="239"/>
      <c r="CX65" s="239"/>
      <c r="CY65" s="239"/>
      <c r="CZ65" s="239"/>
      <c r="DA65" s="239"/>
      <c r="DB65" s="239"/>
      <c r="DC65" s="239"/>
      <c r="DD65" s="239"/>
      <c r="DE65" s="239"/>
      <c r="DF65" s="239"/>
      <c r="DG65" s="239"/>
      <c r="DH65" s="239"/>
      <c r="DI65" s="239"/>
      <c r="DJ65" s="239"/>
      <c r="DK65" s="239"/>
      <c r="DL65" s="239"/>
      <c r="DM65" s="239"/>
      <c r="DN65" s="239"/>
      <c r="DO65" s="239"/>
      <c r="DP65" s="239"/>
      <c r="DQ65" s="239"/>
      <c r="DR65" s="239"/>
      <c r="DS65" s="239"/>
      <c r="DT65" s="239"/>
      <c r="DU65" s="239"/>
      <c r="DV65" s="239"/>
      <c r="DW65" s="239"/>
      <c r="DX65" s="239"/>
      <c r="DY65" s="239"/>
      <c r="DZ65" s="239"/>
      <c r="EA65" s="239"/>
      <c r="EB65" s="239"/>
      <c r="EC65" s="239"/>
      <c r="ED65" s="239"/>
      <c r="EE65" s="239"/>
      <c r="EF65" s="239"/>
      <c r="EG65" s="239"/>
      <c r="EH65" s="239"/>
      <c r="EI65" s="239"/>
      <c r="EJ65" s="239"/>
      <c r="EK65" s="239"/>
      <c r="EL65" s="239"/>
      <c r="EM65" s="239"/>
      <c r="EN65" s="239"/>
      <c r="EO65" s="239"/>
      <c r="EP65" s="239"/>
      <c r="EQ65" s="239"/>
      <c r="ER65" s="239"/>
      <c r="ES65" s="239"/>
      <c r="ET65" s="239"/>
      <c r="EU65" s="239"/>
      <c r="EV65" s="239"/>
      <c r="EW65" s="239"/>
      <c r="EX65" s="239"/>
      <c r="EY65" s="239"/>
      <c r="EZ65" s="239"/>
      <c r="FA65" s="239"/>
      <c r="FB65" s="239"/>
      <c r="FC65" s="239"/>
      <c r="FD65" s="239"/>
      <c r="FE65" s="239"/>
      <c r="FF65" s="239"/>
      <c r="FG65" s="239"/>
      <c r="FH65" s="239"/>
      <c r="FI65" s="239"/>
      <c r="FJ65" s="239"/>
      <c r="FK65" s="239"/>
      <c r="FL65" s="239"/>
      <c r="FM65" s="239"/>
      <c r="FN65" s="239"/>
      <c r="FO65" s="239"/>
      <c r="FP65" s="239"/>
      <c r="FQ65" s="239"/>
      <c r="FR65" s="239"/>
      <c r="FS65" s="239"/>
      <c r="FT65" s="239"/>
      <c r="FU65" s="239"/>
      <c r="FV65" s="239"/>
      <c r="FW65" s="239"/>
      <c r="FX65" s="239"/>
      <c r="FY65" s="239"/>
      <c r="FZ65" s="239"/>
      <c r="GA65" s="239"/>
      <c r="GB65" s="239"/>
      <c r="GC65" s="239"/>
      <c r="GD65" s="239"/>
      <c r="GE65" s="239"/>
      <c r="GF65" s="239"/>
      <c r="GG65" s="239"/>
      <c r="GH65" s="239"/>
      <c r="GI65" s="239"/>
      <c r="GJ65" s="239"/>
      <c r="GK65" s="239"/>
      <c r="GL65" s="239"/>
      <c r="GM65" s="239"/>
      <c r="GN65" s="239"/>
      <c r="GO65" s="239"/>
      <c r="GP65" s="239"/>
      <c r="GQ65" s="239"/>
      <c r="GR65" s="239"/>
      <c r="GS65" s="239"/>
      <c r="GT65" s="239"/>
      <c r="GU65" s="239"/>
      <c r="GV65" s="239"/>
      <c r="GW65" s="239"/>
      <c r="GX65" s="239"/>
      <c r="GY65" s="239"/>
      <c r="GZ65" s="239"/>
      <c r="HA65" s="239"/>
      <c r="HB65" s="239"/>
      <c r="HC65" s="239"/>
      <c r="HD65" s="239"/>
      <c r="HE65" s="239"/>
      <c r="HF65" s="239"/>
      <c r="HG65" s="239"/>
      <c r="HH65" s="239"/>
      <c r="HI65" s="239"/>
      <c r="HJ65" s="239"/>
      <c r="HK65" s="239"/>
      <c r="HL65" s="239"/>
      <c r="HM65" s="239"/>
      <c r="HN65" s="239"/>
      <c r="HO65" s="239"/>
      <c r="HP65" s="239"/>
      <c r="HQ65" s="239"/>
      <c r="HR65" s="239"/>
      <c r="HS65" s="239"/>
      <c r="HT65" s="239"/>
      <c r="HU65" s="239"/>
      <c r="HV65" s="239"/>
      <c r="HW65" s="239"/>
      <c r="HX65" s="239"/>
      <c r="HY65" s="239"/>
      <c r="HZ65" s="239"/>
      <c r="IA65" s="239"/>
      <c r="IB65" s="239"/>
      <c r="IC65" s="239"/>
      <c r="ID65" s="239"/>
      <c r="IE65" s="239"/>
      <c r="IF65" s="239"/>
      <c r="IG65" s="239"/>
      <c r="IH65" s="239"/>
      <c r="II65" s="239"/>
      <c r="IJ65" s="239"/>
      <c r="IK65" s="239"/>
      <c r="IL65" s="239"/>
      <c r="IM65" s="239"/>
      <c r="IN65" s="239"/>
      <c r="IO65" s="239"/>
      <c r="IP65" s="239"/>
      <c r="IQ65" s="239"/>
      <c r="IR65" s="239"/>
      <c r="IS65" s="239"/>
      <c r="IT65" s="239"/>
      <c r="IU65" s="239"/>
    </row>
    <row r="66" spans="1:255" s="240" customFormat="1" ht="12.75" customHeight="1">
      <c r="A66" s="234"/>
      <c r="B66" s="235" t="s">
        <v>161</v>
      </c>
      <c r="C66" s="236" t="s">
        <v>160</v>
      </c>
      <c r="D66" s="237">
        <v>1</v>
      </c>
      <c r="E66" s="238" t="s">
        <v>148</v>
      </c>
      <c r="F66" s="241">
        <v>180000</v>
      </c>
      <c r="G66" s="237">
        <f t="shared" ref="G66:G67" si="2">D66*F66</f>
        <v>180000</v>
      </c>
      <c r="H66" s="239"/>
      <c r="I66" s="239"/>
      <c r="J66" s="239"/>
      <c r="K66" s="239"/>
      <c r="L66" s="239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39"/>
      <c r="X66" s="239"/>
      <c r="Y66" s="239"/>
      <c r="Z66" s="239"/>
      <c r="AA66" s="239"/>
      <c r="AB66" s="239"/>
      <c r="AC66" s="239"/>
      <c r="AD66" s="239"/>
      <c r="AE66" s="239"/>
      <c r="AF66" s="239"/>
      <c r="AG66" s="239"/>
      <c r="AH66" s="239"/>
      <c r="AI66" s="239"/>
      <c r="AJ66" s="239"/>
      <c r="AK66" s="239"/>
      <c r="AL66" s="239"/>
      <c r="AM66" s="239"/>
      <c r="AN66" s="239"/>
      <c r="AO66" s="239"/>
      <c r="AP66" s="239"/>
      <c r="AQ66" s="239"/>
      <c r="AR66" s="239"/>
      <c r="AS66" s="239"/>
      <c r="AT66" s="239"/>
      <c r="AU66" s="239"/>
      <c r="AV66" s="239"/>
      <c r="AW66" s="239"/>
      <c r="AX66" s="239"/>
      <c r="AY66" s="239"/>
      <c r="AZ66" s="239"/>
      <c r="BA66" s="239"/>
      <c r="BB66" s="239"/>
      <c r="BC66" s="239"/>
      <c r="BD66" s="239"/>
      <c r="BE66" s="239"/>
      <c r="BF66" s="239"/>
      <c r="BG66" s="239"/>
      <c r="BH66" s="239"/>
      <c r="BI66" s="239"/>
      <c r="BJ66" s="239"/>
      <c r="BK66" s="239"/>
      <c r="BL66" s="239"/>
      <c r="BM66" s="239"/>
      <c r="BN66" s="239"/>
      <c r="BO66" s="239"/>
      <c r="BP66" s="239"/>
      <c r="BQ66" s="239"/>
      <c r="BR66" s="239"/>
      <c r="BS66" s="239"/>
      <c r="BT66" s="239"/>
      <c r="BU66" s="239"/>
      <c r="BV66" s="239"/>
      <c r="BW66" s="239"/>
      <c r="BX66" s="239"/>
      <c r="BY66" s="239"/>
      <c r="BZ66" s="239"/>
      <c r="CA66" s="239"/>
      <c r="CB66" s="239"/>
      <c r="CC66" s="239"/>
      <c r="CD66" s="239"/>
      <c r="CE66" s="239"/>
      <c r="CF66" s="239"/>
      <c r="CG66" s="239"/>
      <c r="CH66" s="239"/>
      <c r="CI66" s="239"/>
      <c r="CJ66" s="239"/>
      <c r="CK66" s="239"/>
      <c r="CL66" s="239"/>
      <c r="CM66" s="239"/>
      <c r="CN66" s="239"/>
      <c r="CO66" s="239"/>
      <c r="CP66" s="239"/>
      <c r="CQ66" s="239"/>
      <c r="CR66" s="239"/>
      <c r="CS66" s="239"/>
      <c r="CT66" s="239"/>
      <c r="CU66" s="239"/>
      <c r="CV66" s="239"/>
      <c r="CW66" s="239"/>
      <c r="CX66" s="239"/>
      <c r="CY66" s="239"/>
      <c r="CZ66" s="239"/>
      <c r="DA66" s="239"/>
      <c r="DB66" s="239"/>
      <c r="DC66" s="239"/>
      <c r="DD66" s="239"/>
      <c r="DE66" s="239"/>
      <c r="DF66" s="239"/>
      <c r="DG66" s="239"/>
      <c r="DH66" s="239"/>
      <c r="DI66" s="239"/>
      <c r="DJ66" s="239"/>
      <c r="DK66" s="239"/>
      <c r="DL66" s="239"/>
      <c r="DM66" s="239"/>
      <c r="DN66" s="239"/>
      <c r="DO66" s="239"/>
      <c r="DP66" s="239"/>
      <c r="DQ66" s="239"/>
      <c r="DR66" s="239"/>
      <c r="DS66" s="239"/>
      <c r="DT66" s="239"/>
      <c r="DU66" s="239"/>
      <c r="DV66" s="239"/>
      <c r="DW66" s="239"/>
      <c r="DX66" s="239"/>
      <c r="DY66" s="239"/>
      <c r="DZ66" s="239"/>
      <c r="EA66" s="239"/>
      <c r="EB66" s="239"/>
      <c r="EC66" s="239"/>
      <c r="ED66" s="239"/>
      <c r="EE66" s="239"/>
      <c r="EF66" s="239"/>
      <c r="EG66" s="239"/>
      <c r="EH66" s="239"/>
      <c r="EI66" s="239"/>
      <c r="EJ66" s="239"/>
      <c r="EK66" s="239"/>
      <c r="EL66" s="239"/>
      <c r="EM66" s="239"/>
      <c r="EN66" s="239"/>
      <c r="EO66" s="239"/>
      <c r="EP66" s="239"/>
      <c r="EQ66" s="239"/>
      <c r="ER66" s="239"/>
      <c r="ES66" s="239"/>
      <c r="ET66" s="239"/>
      <c r="EU66" s="239"/>
      <c r="EV66" s="239"/>
      <c r="EW66" s="239"/>
      <c r="EX66" s="239"/>
      <c r="EY66" s="239"/>
      <c r="EZ66" s="239"/>
      <c r="FA66" s="239"/>
      <c r="FB66" s="239"/>
      <c r="FC66" s="239"/>
      <c r="FD66" s="239"/>
      <c r="FE66" s="239"/>
      <c r="FF66" s="239"/>
      <c r="FG66" s="239"/>
      <c r="FH66" s="239"/>
      <c r="FI66" s="239"/>
      <c r="FJ66" s="239"/>
      <c r="FK66" s="239"/>
      <c r="FL66" s="239"/>
      <c r="FM66" s="239"/>
      <c r="FN66" s="239"/>
      <c r="FO66" s="239"/>
      <c r="FP66" s="239"/>
      <c r="FQ66" s="239"/>
      <c r="FR66" s="239"/>
      <c r="FS66" s="239"/>
      <c r="FT66" s="239"/>
      <c r="FU66" s="239"/>
      <c r="FV66" s="239"/>
      <c r="FW66" s="239"/>
      <c r="FX66" s="239"/>
      <c r="FY66" s="239"/>
      <c r="FZ66" s="239"/>
      <c r="GA66" s="239"/>
      <c r="GB66" s="239"/>
      <c r="GC66" s="239"/>
      <c r="GD66" s="239"/>
      <c r="GE66" s="239"/>
      <c r="GF66" s="239"/>
      <c r="GG66" s="239"/>
      <c r="GH66" s="239"/>
      <c r="GI66" s="239"/>
      <c r="GJ66" s="239"/>
      <c r="GK66" s="239"/>
      <c r="GL66" s="239"/>
      <c r="GM66" s="239"/>
      <c r="GN66" s="239"/>
      <c r="GO66" s="239"/>
      <c r="GP66" s="239"/>
      <c r="GQ66" s="239"/>
      <c r="GR66" s="239"/>
      <c r="GS66" s="239"/>
      <c r="GT66" s="239"/>
      <c r="GU66" s="239"/>
      <c r="GV66" s="239"/>
      <c r="GW66" s="239"/>
      <c r="GX66" s="239"/>
      <c r="GY66" s="239"/>
      <c r="GZ66" s="239"/>
      <c r="HA66" s="239"/>
      <c r="HB66" s="239"/>
      <c r="HC66" s="239"/>
      <c r="HD66" s="239"/>
      <c r="HE66" s="239"/>
      <c r="HF66" s="239"/>
      <c r="HG66" s="239"/>
      <c r="HH66" s="239"/>
      <c r="HI66" s="239"/>
      <c r="HJ66" s="239"/>
      <c r="HK66" s="239"/>
      <c r="HL66" s="239"/>
      <c r="HM66" s="239"/>
      <c r="HN66" s="239"/>
      <c r="HO66" s="239"/>
      <c r="HP66" s="239"/>
      <c r="HQ66" s="239"/>
      <c r="HR66" s="239"/>
      <c r="HS66" s="239"/>
      <c r="HT66" s="239"/>
      <c r="HU66" s="239"/>
      <c r="HV66" s="239"/>
      <c r="HW66" s="239"/>
      <c r="HX66" s="239"/>
      <c r="HY66" s="239"/>
      <c r="HZ66" s="239"/>
      <c r="IA66" s="239"/>
      <c r="IB66" s="239"/>
      <c r="IC66" s="239"/>
      <c r="ID66" s="239"/>
      <c r="IE66" s="239"/>
      <c r="IF66" s="239"/>
      <c r="IG66" s="239"/>
      <c r="IH66" s="239"/>
      <c r="II66" s="239"/>
      <c r="IJ66" s="239"/>
      <c r="IK66" s="239"/>
      <c r="IL66" s="239"/>
      <c r="IM66" s="239"/>
      <c r="IN66" s="239"/>
      <c r="IO66" s="239"/>
      <c r="IP66" s="239"/>
      <c r="IQ66" s="239"/>
      <c r="IR66" s="239"/>
      <c r="IS66" s="239"/>
      <c r="IT66" s="239"/>
      <c r="IU66" s="239"/>
    </row>
    <row r="67" spans="1:255" s="240" customFormat="1" ht="12.75" customHeight="1">
      <c r="A67" s="234"/>
      <c r="B67" s="235" t="s">
        <v>162</v>
      </c>
      <c r="C67" s="236" t="s">
        <v>160</v>
      </c>
      <c r="D67" s="237">
        <v>1</v>
      </c>
      <c r="E67" s="238" t="s">
        <v>148</v>
      </c>
      <c r="F67" s="241">
        <v>250000</v>
      </c>
      <c r="G67" s="237">
        <f t="shared" si="2"/>
        <v>250000</v>
      </c>
      <c r="H67" s="239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39"/>
      <c r="AK67" s="239"/>
      <c r="AL67" s="239"/>
      <c r="AM67" s="239"/>
      <c r="AN67" s="239"/>
      <c r="AO67" s="239"/>
      <c r="AP67" s="239"/>
      <c r="AQ67" s="239"/>
      <c r="AR67" s="239"/>
      <c r="AS67" s="239"/>
      <c r="AT67" s="239"/>
      <c r="AU67" s="239"/>
      <c r="AV67" s="239"/>
      <c r="AW67" s="239"/>
      <c r="AX67" s="239"/>
      <c r="AY67" s="239"/>
      <c r="AZ67" s="239"/>
      <c r="BA67" s="239"/>
      <c r="BB67" s="239"/>
      <c r="BC67" s="239"/>
      <c r="BD67" s="239"/>
      <c r="BE67" s="239"/>
      <c r="BF67" s="239"/>
      <c r="BG67" s="239"/>
      <c r="BH67" s="239"/>
      <c r="BI67" s="239"/>
      <c r="BJ67" s="239"/>
      <c r="BK67" s="239"/>
      <c r="BL67" s="239"/>
      <c r="BM67" s="239"/>
      <c r="BN67" s="239"/>
      <c r="BO67" s="239"/>
      <c r="BP67" s="239"/>
      <c r="BQ67" s="239"/>
      <c r="BR67" s="239"/>
      <c r="BS67" s="239"/>
      <c r="BT67" s="239"/>
      <c r="BU67" s="239"/>
      <c r="BV67" s="239"/>
      <c r="BW67" s="239"/>
      <c r="BX67" s="239"/>
      <c r="BY67" s="239"/>
      <c r="BZ67" s="239"/>
      <c r="CA67" s="239"/>
      <c r="CB67" s="239"/>
      <c r="CC67" s="239"/>
      <c r="CD67" s="239"/>
      <c r="CE67" s="239"/>
      <c r="CF67" s="239"/>
      <c r="CG67" s="239"/>
      <c r="CH67" s="239"/>
      <c r="CI67" s="239"/>
      <c r="CJ67" s="239"/>
      <c r="CK67" s="239"/>
      <c r="CL67" s="239"/>
      <c r="CM67" s="239"/>
      <c r="CN67" s="239"/>
      <c r="CO67" s="239"/>
      <c r="CP67" s="239"/>
      <c r="CQ67" s="239"/>
      <c r="CR67" s="239"/>
      <c r="CS67" s="239"/>
      <c r="CT67" s="239"/>
      <c r="CU67" s="239"/>
      <c r="CV67" s="239"/>
      <c r="CW67" s="239"/>
      <c r="CX67" s="239"/>
      <c r="CY67" s="239"/>
      <c r="CZ67" s="239"/>
      <c r="DA67" s="239"/>
      <c r="DB67" s="239"/>
      <c r="DC67" s="239"/>
      <c r="DD67" s="239"/>
      <c r="DE67" s="239"/>
      <c r="DF67" s="239"/>
      <c r="DG67" s="239"/>
      <c r="DH67" s="239"/>
      <c r="DI67" s="239"/>
      <c r="DJ67" s="239"/>
      <c r="DK67" s="239"/>
      <c r="DL67" s="239"/>
      <c r="DM67" s="239"/>
      <c r="DN67" s="239"/>
      <c r="DO67" s="239"/>
      <c r="DP67" s="239"/>
      <c r="DQ67" s="239"/>
      <c r="DR67" s="239"/>
      <c r="DS67" s="239"/>
      <c r="DT67" s="239"/>
      <c r="DU67" s="239"/>
      <c r="DV67" s="239"/>
      <c r="DW67" s="239"/>
      <c r="DX67" s="239"/>
      <c r="DY67" s="239"/>
      <c r="DZ67" s="239"/>
      <c r="EA67" s="239"/>
      <c r="EB67" s="239"/>
      <c r="EC67" s="239"/>
      <c r="ED67" s="239"/>
      <c r="EE67" s="239"/>
      <c r="EF67" s="239"/>
      <c r="EG67" s="239"/>
      <c r="EH67" s="239"/>
      <c r="EI67" s="239"/>
      <c r="EJ67" s="239"/>
      <c r="EK67" s="239"/>
      <c r="EL67" s="239"/>
      <c r="EM67" s="239"/>
      <c r="EN67" s="239"/>
      <c r="EO67" s="239"/>
      <c r="EP67" s="239"/>
      <c r="EQ67" s="239"/>
      <c r="ER67" s="239"/>
      <c r="ES67" s="239"/>
      <c r="ET67" s="239"/>
      <c r="EU67" s="239"/>
      <c r="EV67" s="239"/>
      <c r="EW67" s="239"/>
      <c r="EX67" s="239"/>
      <c r="EY67" s="239"/>
      <c r="EZ67" s="239"/>
      <c r="FA67" s="239"/>
      <c r="FB67" s="239"/>
      <c r="FC67" s="239"/>
      <c r="FD67" s="239"/>
      <c r="FE67" s="239"/>
      <c r="FF67" s="239"/>
      <c r="FG67" s="239"/>
      <c r="FH67" s="239"/>
      <c r="FI67" s="239"/>
      <c r="FJ67" s="239"/>
      <c r="FK67" s="239"/>
      <c r="FL67" s="239"/>
      <c r="FM67" s="239"/>
      <c r="FN67" s="239"/>
      <c r="FO67" s="239"/>
      <c r="FP67" s="239"/>
      <c r="FQ67" s="239"/>
      <c r="FR67" s="239"/>
      <c r="FS67" s="239"/>
      <c r="FT67" s="239"/>
      <c r="FU67" s="239"/>
      <c r="FV67" s="239"/>
      <c r="FW67" s="239"/>
      <c r="FX67" s="239"/>
      <c r="FY67" s="239"/>
      <c r="FZ67" s="239"/>
      <c r="GA67" s="239"/>
      <c r="GB67" s="239"/>
      <c r="GC67" s="239"/>
      <c r="GD67" s="239"/>
      <c r="GE67" s="239"/>
      <c r="GF67" s="239"/>
      <c r="GG67" s="239"/>
      <c r="GH67" s="239"/>
      <c r="GI67" s="239"/>
      <c r="GJ67" s="239"/>
      <c r="GK67" s="239"/>
      <c r="GL67" s="239"/>
      <c r="GM67" s="239"/>
      <c r="GN67" s="239"/>
      <c r="GO67" s="239"/>
      <c r="GP67" s="239"/>
      <c r="GQ67" s="239"/>
      <c r="GR67" s="239"/>
      <c r="GS67" s="239"/>
      <c r="GT67" s="239"/>
      <c r="GU67" s="239"/>
      <c r="GV67" s="239"/>
      <c r="GW67" s="239"/>
      <c r="GX67" s="239"/>
      <c r="GY67" s="239"/>
      <c r="GZ67" s="239"/>
      <c r="HA67" s="239"/>
      <c r="HB67" s="239"/>
      <c r="HC67" s="239"/>
      <c r="HD67" s="239"/>
      <c r="HE67" s="239"/>
      <c r="HF67" s="239"/>
      <c r="HG67" s="239"/>
      <c r="HH67" s="239"/>
      <c r="HI67" s="239"/>
      <c r="HJ67" s="239"/>
      <c r="HK67" s="239"/>
      <c r="HL67" s="239"/>
      <c r="HM67" s="239"/>
      <c r="HN67" s="239"/>
      <c r="HO67" s="239"/>
      <c r="HP67" s="239"/>
      <c r="HQ67" s="239"/>
      <c r="HR67" s="239"/>
      <c r="HS67" s="239"/>
      <c r="HT67" s="239"/>
      <c r="HU67" s="239"/>
      <c r="HV67" s="239"/>
      <c r="HW67" s="239"/>
      <c r="HX67" s="239"/>
      <c r="HY67" s="239"/>
      <c r="HZ67" s="239"/>
      <c r="IA67" s="239"/>
      <c r="IB67" s="239"/>
      <c r="IC67" s="239"/>
      <c r="ID67" s="239"/>
      <c r="IE67" s="239"/>
      <c r="IF67" s="239"/>
      <c r="IG67" s="239"/>
      <c r="IH67" s="239"/>
      <c r="II67" s="239"/>
      <c r="IJ67" s="239"/>
      <c r="IK67" s="239"/>
      <c r="IL67" s="239"/>
      <c r="IM67" s="239"/>
      <c r="IN67" s="239"/>
      <c r="IO67" s="239"/>
      <c r="IP67" s="239"/>
      <c r="IQ67" s="239"/>
      <c r="IR67" s="239"/>
      <c r="IS67" s="239"/>
      <c r="IT67" s="239"/>
      <c r="IU67" s="239"/>
    </row>
    <row r="68" spans="1:255" ht="12.75" customHeight="1">
      <c r="A68" s="6"/>
      <c r="B68" s="163"/>
      <c r="C68" s="242"/>
      <c r="D68" s="243"/>
      <c r="E68" s="244"/>
      <c r="F68" s="245"/>
      <c r="G68" s="243"/>
    </row>
    <row r="69" spans="1:255" ht="13.5" customHeight="1">
      <c r="A69" s="3"/>
      <c r="B69" s="246" t="s">
        <v>37</v>
      </c>
      <c r="C69" s="247"/>
      <c r="D69" s="247"/>
      <c r="E69" s="247"/>
      <c r="F69" s="248"/>
      <c r="G69" s="249">
        <f>SUM(G65:G68)</f>
        <v>930000</v>
      </c>
    </row>
    <row r="70" spans="1:255" ht="12" customHeight="1">
      <c r="A70" s="2"/>
      <c r="B70" s="250"/>
      <c r="C70" s="250"/>
      <c r="D70" s="250"/>
      <c r="E70" s="250"/>
      <c r="F70" s="251"/>
      <c r="G70" s="251"/>
    </row>
    <row r="71" spans="1:255" ht="12" customHeight="1">
      <c r="A71" s="8"/>
      <c r="B71" s="252" t="s">
        <v>38</v>
      </c>
      <c r="C71" s="253"/>
      <c r="D71" s="253"/>
      <c r="E71" s="253"/>
      <c r="F71" s="253"/>
      <c r="G71" s="254">
        <f>G26+G39+G61+G69</f>
        <v>4852480</v>
      </c>
    </row>
    <row r="72" spans="1:255" ht="12" customHeight="1">
      <c r="A72" s="8"/>
      <c r="B72" s="255" t="s">
        <v>39</v>
      </c>
      <c r="C72" s="256"/>
      <c r="D72" s="256"/>
      <c r="E72" s="256"/>
      <c r="F72" s="256"/>
      <c r="G72" s="257">
        <f>G71*0.05</f>
        <v>242624</v>
      </c>
    </row>
    <row r="73" spans="1:255" ht="12" customHeight="1">
      <c r="A73" s="8"/>
      <c r="B73" s="258" t="s">
        <v>40</v>
      </c>
      <c r="C73" s="259"/>
      <c r="D73" s="259"/>
      <c r="E73" s="259"/>
      <c r="F73" s="259"/>
      <c r="G73" s="260">
        <f>G72+G71</f>
        <v>5095104</v>
      </c>
    </row>
    <row r="74" spans="1:255" ht="12" customHeight="1">
      <c r="A74" s="8"/>
      <c r="B74" s="255" t="s">
        <v>41</v>
      </c>
      <c r="C74" s="256"/>
      <c r="D74" s="256"/>
      <c r="E74" s="256"/>
      <c r="F74" s="256"/>
      <c r="G74" s="257">
        <f>G12</f>
        <v>9000000</v>
      </c>
    </row>
    <row r="75" spans="1:255" ht="12" customHeight="1">
      <c r="A75" s="8"/>
      <c r="B75" s="261" t="s">
        <v>42</v>
      </c>
      <c r="C75" s="262"/>
      <c r="D75" s="262"/>
      <c r="E75" s="262"/>
      <c r="F75" s="262"/>
      <c r="G75" s="263">
        <f>G74-G73</f>
        <v>3904896</v>
      </c>
    </row>
    <row r="76" spans="1:255" ht="12" customHeight="1">
      <c r="A76" s="8"/>
      <c r="B76" s="264" t="s">
        <v>163</v>
      </c>
      <c r="C76" s="265"/>
      <c r="D76" s="265"/>
      <c r="E76" s="265"/>
      <c r="F76" s="265"/>
      <c r="G76" s="266"/>
    </row>
    <row r="77" spans="1:255" ht="12.75" customHeight="1" thickBot="1">
      <c r="A77" s="8"/>
      <c r="B77" s="267"/>
      <c r="C77" s="265"/>
      <c r="D77" s="265"/>
      <c r="E77" s="265"/>
      <c r="F77" s="265"/>
      <c r="G77" s="266"/>
    </row>
    <row r="78" spans="1:255" ht="12" customHeight="1">
      <c r="A78" s="8"/>
      <c r="B78" s="268" t="s">
        <v>164</v>
      </c>
      <c r="C78" s="269"/>
      <c r="D78" s="269"/>
      <c r="E78" s="269"/>
      <c r="F78" s="270"/>
      <c r="G78" s="266"/>
    </row>
    <row r="79" spans="1:255" ht="12" customHeight="1">
      <c r="A79" s="8"/>
      <c r="B79" s="271" t="s">
        <v>43</v>
      </c>
      <c r="C79" s="272"/>
      <c r="D79" s="272"/>
      <c r="E79" s="272"/>
      <c r="F79" s="273"/>
      <c r="G79" s="266"/>
    </row>
    <row r="80" spans="1:255" ht="12" customHeight="1">
      <c r="A80" s="8"/>
      <c r="B80" s="271" t="s">
        <v>44</v>
      </c>
      <c r="C80" s="272"/>
      <c r="D80" s="272"/>
      <c r="E80" s="272"/>
      <c r="F80" s="273"/>
      <c r="G80" s="266"/>
    </row>
    <row r="81" spans="1:7" ht="12" customHeight="1">
      <c r="A81" s="8"/>
      <c r="B81" s="271" t="s">
        <v>45</v>
      </c>
      <c r="C81" s="272"/>
      <c r="D81" s="272"/>
      <c r="E81" s="272"/>
      <c r="F81" s="273"/>
      <c r="G81" s="266"/>
    </row>
    <row r="82" spans="1:7" ht="12" customHeight="1">
      <c r="A82" s="8"/>
      <c r="B82" s="271" t="s">
        <v>46</v>
      </c>
      <c r="C82" s="272"/>
      <c r="D82" s="272"/>
      <c r="E82" s="272"/>
      <c r="F82" s="273"/>
      <c r="G82" s="266"/>
    </row>
    <row r="83" spans="1:7" ht="12" customHeight="1">
      <c r="A83" s="8"/>
      <c r="B83" s="271" t="s">
        <v>47</v>
      </c>
      <c r="C83" s="272"/>
      <c r="D83" s="272"/>
      <c r="E83" s="272"/>
      <c r="F83" s="273"/>
      <c r="G83" s="266"/>
    </row>
    <row r="84" spans="1:7" ht="12.75" customHeight="1" thickBot="1">
      <c r="A84" s="8"/>
      <c r="B84" s="274" t="s">
        <v>48</v>
      </c>
      <c r="C84" s="275"/>
      <c r="D84" s="275"/>
      <c r="E84" s="275"/>
      <c r="F84" s="276"/>
      <c r="G84" s="266"/>
    </row>
    <row r="85" spans="1:7" ht="12.75" customHeight="1">
      <c r="A85" s="8"/>
      <c r="B85" s="277"/>
      <c r="C85" s="272"/>
      <c r="D85" s="272"/>
      <c r="E85" s="272"/>
      <c r="F85" s="272"/>
      <c r="G85" s="266"/>
    </row>
    <row r="86" spans="1:7" ht="15" customHeight="1" thickBot="1">
      <c r="A86" s="8"/>
      <c r="B86" s="332" t="s">
        <v>49</v>
      </c>
      <c r="C86" s="333"/>
      <c r="D86" s="278"/>
      <c r="E86" s="279"/>
      <c r="F86" s="279"/>
      <c r="G86" s="266"/>
    </row>
    <row r="87" spans="1:7" ht="12" customHeight="1">
      <c r="A87" s="8"/>
      <c r="B87" s="280" t="s">
        <v>36</v>
      </c>
      <c r="C87" s="281" t="s">
        <v>50</v>
      </c>
      <c r="D87" s="282" t="s">
        <v>51</v>
      </c>
      <c r="E87" s="279"/>
      <c r="F87" s="279"/>
      <c r="G87" s="266"/>
    </row>
    <row r="88" spans="1:7" ht="12" customHeight="1">
      <c r="A88" s="8"/>
      <c r="B88" s="283" t="s">
        <v>52</v>
      </c>
      <c r="C88" s="284">
        <f>G26</f>
        <v>1761000</v>
      </c>
      <c r="D88" s="285">
        <f>(C88/C94)</f>
        <v>0.3456259185288465</v>
      </c>
      <c r="E88" s="279"/>
      <c r="F88" s="279"/>
      <c r="G88" s="266"/>
    </row>
    <row r="89" spans="1:7" ht="12" customHeight="1">
      <c r="A89" s="8"/>
      <c r="B89" s="283" t="s">
        <v>53</v>
      </c>
      <c r="C89" s="286">
        <v>0</v>
      </c>
      <c r="D89" s="285">
        <v>0</v>
      </c>
      <c r="E89" s="279"/>
      <c r="F89" s="279"/>
      <c r="G89" s="266"/>
    </row>
    <row r="90" spans="1:7" ht="12" customHeight="1">
      <c r="A90" s="8"/>
      <c r="B90" s="283" t="s">
        <v>54</v>
      </c>
      <c r="C90" s="284">
        <f>G39</f>
        <v>353400</v>
      </c>
      <c r="D90" s="285">
        <f>(C90/C94)</f>
        <v>6.9360703922824729E-2</v>
      </c>
      <c r="E90" s="279"/>
      <c r="F90" s="279"/>
      <c r="G90" s="266"/>
    </row>
    <row r="91" spans="1:7" ht="12" customHeight="1">
      <c r="A91" s="8"/>
      <c r="B91" s="283" t="s">
        <v>28</v>
      </c>
      <c r="C91" s="284">
        <f>G61</f>
        <v>1808080</v>
      </c>
      <c r="D91" s="285">
        <f>(C91/C94)</f>
        <v>0.35486616171132129</v>
      </c>
      <c r="E91" s="279"/>
      <c r="F91" s="279"/>
      <c r="G91" s="266"/>
    </row>
    <row r="92" spans="1:7" ht="12" customHeight="1">
      <c r="A92" s="8"/>
      <c r="B92" s="283" t="s">
        <v>55</v>
      </c>
      <c r="C92" s="287">
        <f>G69</f>
        <v>930000</v>
      </c>
      <c r="D92" s="285">
        <f>(C92/C94)</f>
        <v>0.18252816821795984</v>
      </c>
      <c r="E92" s="288"/>
      <c r="F92" s="288"/>
      <c r="G92" s="266"/>
    </row>
    <row r="93" spans="1:7" ht="12" customHeight="1">
      <c r="A93" s="8"/>
      <c r="B93" s="283" t="s">
        <v>56</v>
      </c>
      <c r="C93" s="287">
        <f>G72</f>
        <v>242624</v>
      </c>
      <c r="D93" s="285">
        <f>(C93/C94)</f>
        <v>4.7619047619047616E-2</v>
      </c>
      <c r="E93" s="288"/>
      <c r="F93" s="288"/>
      <c r="G93" s="266"/>
    </row>
    <row r="94" spans="1:7" ht="12.75" customHeight="1" thickBot="1">
      <c r="A94" s="8"/>
      <c r="B94" s="289" t="s">
        <v>57</v>
      </c>
      <c r="C94" s="290">
        <f>SUM(C88:C93)</f>
        <v>5095104</v>
      </c>
      <c r="D94" s="291">
        <f>SUM(D88:D93)</f>
        <v>1</v>
      </c>
      <c r="E94" s="288"/>
      <c r="F94" s="288"/>
      <c r="G94" s="266"/>
    </row>
    <row r="95" spans="1:7" ht="12" customHeight="1">
      <c r="A95" s="8"/>
      <c r="B95" s="267"/>
      <c r="C95" s="265"/>
      <c r="D95" s="265"/>
      <c r="E95" s="265"/>
      <c r="F95" s="265"/>
      <c r="G95" s="266"/>
    </row>
    <row r="96" spans="1:7" ht="12.75" customHeight="1">
      <c r="A96" s="8"/>
      <c r="B96" s="292"/>
      <c r="C96" s="265"/>
      <c r="D96" s="265"/>
      <c r="E96" s="265"/>
      <c r="F96" s="265"/>
      <c r="G96" s="266"/>
    </row>
    <row r="97" spans="1:7" ht="12" customHeight="1">
      <c r="A97" s="7"/>
      <c r="B97" s="293"/>
      <c r="C97" s="294" t="s">
        <v>165</v>
      </c>
      <c r="D97" s="295"/>
      <c r="E97" s="296"/>
      <c r="F97" s="297"/>
      <c r="G97" s="266"/>
    </row>
    <row r="98" spans="1:7" ht="12" customHeight="1">
      <c r="A98" s="8"/>
      <c r="B98" s="298" t="s">
        <v>36</v>
      </c>
      <c r="C98" s="299" t="s">
        <v>166</v>
      </c>
      <c r="D98" s="298" t="s">
        <v>71</v>
      </c>
      <c r="E98" s="298" t="s">
        <v>167</v>
      </c>
      <c r="F98" s="288"/>
      <c r="G98" s="266"/>
    </row>
    <row r="99" spans="1:7" ht="12" customHeight="1">
      <c r="A99" s="8"/>
      <c r="B99" s="300" t="s">
        <v>168</v>
      </c>
      <c r="C99" s="301">
        <v>20000</v>
      </c>
      <c r="D99" s="301">
        <v>30000</v>
      </c>
      <c r="E99" s="302">
        <v>40000</v>
      </c>
      <c r="F99" s="303"/>
      <c r="G99" s="304"/>
    </row>
    <row r="100" spans="1:7" ht="12.75" customHeight="1" thickBot="1">
      <c r="A100" s="8"/>
      <c r="B100" s="289" t="s">
        <v>169</v>
      </c>
      <c r="C100" s="290">
        <f>(G73/C99)</f>
        <v>254.7552</v>
      </c>
      <c r="D100" s="290">
        <f>(G73/D99)</f>
        <v>169.83680000000001</v>
      </c>
      <c r="E100" s="305">
        <f>(G73/E99)</f>
        <v>127.3776</v>
      </c>
      <c r="F100" s="303"/>
      <c r="G100" s="304"/>
    </row>
    <row r="101" spans="1:7" ht="15.6" customHeight="1">
      <c r="A101" s="8"/>
      <c r="B101" s="306" t="s">
        <v>59</v>
      </c>
      <c r="C101" s="272"/>
      <c r="D101" s="272"/>
      <c r="E101" s="272"/>
      <c r="F101" s="272"/>
      <c r="G101" s="272"/>
    </row>
  </sheetData>
  <mergeCells count="9">
    <mergeCell ref="E15:F15"/>
    <mergeCell ref="B17:G17"/>
    <mergeCell ref="B86:C86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FD12C4-E282-4AE6-A5AA-521054B05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BE809F-0DE4-4059-BE63-1ED274366C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442531-3F87-4625-A3B7-8419AB0AF099}">
  <ds:schemaRefs>
    <ds:schemaRef ds:uri="1030f0af-99cb-42f1-88fc-acec73331192"/>
    <ds:schemaRef ds:uri="c5dbce2d-49dc-4afe-a5b0-d7fb7a901161"/>
    <ds:schemaRef ds:uri="http://www.w3.org/XML/1998/namespace"/>
    <ds:schemaRef ds:uri="http://schemas.microsoft.com/sharepoint/v3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Durazno conservero</vt:lpstr>
      <vt:lpstr>A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2022-07-22T13:24:53Z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