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San Felipe/"/>
    </mc:Choice>
  </mc:AlternateContent>
  <xr:revisionPtr revIDLastSave="1" documentId="11_1325630BD66B9C47AF53FC319B15C2BC56BCE09C" xr6:coauthVersionLast="47" xr6:coauthVersionMax="47" xr10:uidLastSave="{8F410CC7-F729-4B0D-83BC-3EE9F2BB9BAB}"/>
  <bookViews>
    <workbookView xWindow="-120" yWindow="-120" windowWidth="20730" windowHeight="11040" activeTab="1" xr2:uid="{00000000-000D-0000-FFFF-FFFF00000000}"/>
  </bookViews>
  <sheets>
    <sheet name="Durazno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2" i="2"/>
  <c r="F45" i="2" l="1"/>
  <c r="F46" i="2"/>
  <c r="F47" i="2"/>
  <c r="F48" i="2"/>
  <c r="F49" i="2"/>
  <c r="F50" i="2"/>
  <c r="F51" i="2"/>
  <c r="G51" i="2" s="1"/>
  <c r="F52" i="2"/>
  <c r="F53" i="2"/>
  <c r="G53" i="2" s="1"/>
  <c r="F54" i="2"/>
  <c r="F55" i="2"/>
  <c r="F56" i="2"/>
  <c r="F57" i="2"/>
  <c r="G57" i="2" s="1"/>
  <c r="F58" i="2"/>
  <c r="F59" i="2"/>
  <c r="F60" i="2"/>
  <c r="F44" i="2"/>
  <c r="G36" i="2"/>
  <c r="G37" i="2"/>
  <c r="G38" i="2"/>
  <c r="G35" i="2"/>
  <c r="G22" i="2"/>
  <c r="G23" i="2"/>
  <c r="G24" i="2"/>
  <c r="G25" i="2"/>
  <c r="G21" i="2"/>
  <c r="C91" i="2"/>
  <c r="D90" i="2" s="1"/>
  <c r="G71" i="2"/>
  <c r="G66" i="2"/>
  <c r="G60" i="2"/>
  <c r="G59" i="2"/>
  <c r="G56" i="2"/>
  <c r="G54" i="2"/>
  <c r="G52" i="2"/>
  <c r="G48" i="2"/>
  <c r="G39" i="2"/>
  <c r="G61" i="2" l="1"/>
  <c r="G26" i="2"/>
  <c r="G68" i="2" s="1"/>
  <c r="G69" i="2" s="1"/>
  <c r="G70" i="2" s="1"/>
  <c r="E97" i="2" s="1"/>
  <c r="D85" i="2"/>
  <c r="D87" i="2"/>
  <c r="D88" i="2"/>
  <c r="D89" i="2"/>
  <c r="G57" i="1"/>
  <c r="D97" i="2" l="1"/>
  <c r="C97" i="2"/>
  <c r="G72" i="2"/>
  <c r="D91" i="2"/>
  <c r="G60" i="1"/>
  <c r="G59" i="1"/>
  <c r="G56" i="1"/>
  <c r="G54" i="1"/>
  <c r="G53" i="1"/>
  <c r="G52" i="1"/>
  <c r="G51" i="1"/>
  <c r="G48" i="1"/>
  <c r="G61" i="1" l="1"/>
  <c r="C91" i="1" l="1"/>
  <c r="D88" i="1" s="1"/>
  <c r="G66" i="1"/>
  <c r="G71" i="1"/>
  <c r="D85" i="1" l="1"/>
  <c r="D89" i="1"/>
  <c r="D90" i="1"/>
  <c r="G26" i="1"/>
  <c r="D87" i="1"/>
  <c r="G39" i="1"/>
  <c r="D91" i="1" l="1"/>
  <c r="G68" i="1"/>
  <c r="G69" i="1" s="1"/>
  <c r="G70" i="1" s="1"/>
  <c r="D97" i="1" s="1"/>
  <c r="G72" i="1" l="1"/>
  <c r="C97" i="1"/>
  <c r="E97" i="1"/>
</calcChain>
</file>

<file path=xl/sharedStrings.xml><?xml version="1.0" encoding="utf-8"?>
<sst xmlns="http://schemas.openxmlformats.org/spreadsheetml/2006/main" count="342" uniqueCount="127">
  <si>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</si>
  <si>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</si>
  <si>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</si>
  <si>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</si>
  <si>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</si>
  <si>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</si>
  <si>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</si>
  <si>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</si>
  <si>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</si>
  <si>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</si>
  <si>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</si>
  <si>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</si>
  <si>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</si>
  <si>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</si>
  <si>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</si>
  <si>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</si>
  <si>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</si>
  <si>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</si>
  <si>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</si>
  <si>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</si>
  <si>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</si>
  <si>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</si>
  <si>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</si>
  <si>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</si>
  <si>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</si>
  <si>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</si>
  <si>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</si>
  <si>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</si>
  <si>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</si>
  <si>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</si>
  <si>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</si>
  <si>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</si>
  <si>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</si>
  <si>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</si>
  <si>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</si>
  <si>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</si>
  <si>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</si>
  <si>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</si>
  <si>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</si>
  <si>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</si>
  <si>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</si>
  <si>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</si>
  <si>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</si>
  <si>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</si>
  <si>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</si>
  <si>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</si>
  <si>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</si>
  <si>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</si>
  <si>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</si>
  <si>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</si>
  <si>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</si>
  <si>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</si>
  <si>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</si>
  <si>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</si>
  <si>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</si>
  <si>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</si>
  <si>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</si>
  <si>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</si>
  <si>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</si>
  <si>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LOADELL, CARSON,ANDROSS, ROSS PEACH, DR. DAVIS, KAKAMA.</t>
  </si>
  <si>
    <t>ENERO- FEBRERO</t>
  </si>
  <si>
    <t>MEDIO</t>
  </si>
  <si>
    <t>PRECIO ESPERADO ($/KG) CON IVA PULPA</t>
  </si>
  <si>
    <t>VALPARAISO</t>
  </si>
  <si>
    <t>INGRESO ESPERADO, CON IVA ($)</t>
  </si>
  <si>
    <t>ÁREA</t>
  </si>
  <si>
    <t>SAN FELIPE</t>
  </si>
  <si>
    <t>DESTINO PRODUCCIÓN</t>
  </si>
  <si>
    <t>SEQUÍA, HELADAS, LLUVIAS PRIMAVERALES.</t>
  </si>
  <si>
    <t>RENDIMIENTO (Kg/Há.)</t>
  </si>
  <si>
    <t>PODA</t>
  </si>
  <si>
    <t>PLANTAS</t>
  </si>
  <si>
    <t>JUNIO A JULIO</t>
  </si>
  <si>
    <t>RALEO</t>
  </si>
  <si>
    <t>OCTUBRE</t>
  </si>
  <si>
    <t>RIEGO</t>
  </si>
  <si>
    <t>SEPTIEMBRE A MARZO</t>
  </si>
  <si>
    <t>LABORES COMPLEMENTARIAS</t>
  </si>
  <si>
    <t>MAYO A ABRIL</t>
  </si>
  <si>
    <t>COSECHA</t>
  </si>
  <si>
    <t>BINS</t>
  </si>
  <si>
    <t>FEBRERO A MARZO</t>
  </si>
  <si>
    <t>RASTRAJES</t>
  </si>
  <si>
    <t>MAYO A OCTUBRE</t>
  </si>
  <si>
    <t>SURCADORA</t>
  </si>
  <si>
    <t>APLIC. PESTICIDAS</t>
  </si>
  <si>
    <t>NEB.</t>
  </si>
  <si>
    <t>AGOSTO A ABRIL</t>
  </si>
  <si>
    <t>DICIEMBRE A ENERO</t>
  </si>
  <si>
    <t>UREA</t>
  </si>
  <si>
    <t>KG</t>
  </si>
  <si>
    <t>MURIATO DE POTASIO</t>
  </si>
  <si>
    <t>JULIO</t>
  </si>
  <si>
    <t>ABONO FOLIAR-ZINC</t>
  </si>
  <si>
    <t>ENERO A DICIEMBRE</t>
  </si>
  <si>
    <t>MCPA SAL POTÁSICA</t>
  </si>
  <si>
    <t xml:space="preserve">ENERO A DICIEMBRE </t>
  </si>
  <si>
    <t>CLORPIRIFOS</t>
  </si>
  <si>
    <t>PUNTO 70 WP</t>
  </si>
  <si>
    <t>SEPTIEMBRE A NOVIEMBRE</t>
  </si>
  <si>
    <t>LAMBDACYHALOTRINA</t>
  </si>
  <si>
    <t>NOVIEMBRE A ENERO</t>
  </si>
  <si>
    <t>ACARICIDA</t>
  </si>
  <si>
    <t>ABAMECTINA</t>
  </si>
  <si>
    <t>FUNGICIDAS</t>
  </si>
  <si>
    <t>TOPAS</t>
  </si>
  <si>
    <t>SEPTIEMBRE</t>
  </si>
  <si>
    <t>OXICUP, COBRE NORDOX, HIDROXIDO DE COBRE</t>
  </si>
  <si>
    <t>ABRIL A SEPTIEMBRE</t>
  </si>
  <si>
    <t>ESCENARIOS COSTO UNITARIO  ($/kg)</t>
  </si>
  <si>
    <t>Costo unitario ($/kg) (*)</t>
  </si>
  <si>
    <t>ROUNDUP-GLIFOSATO</t>
  </si>
  <si>
    <t>Rendimiento (kg/hà)</t>
  </si>
  <si>
    <t>N° Jornadas/      Unid</t>
  </si>
  <si>
    <t xml:space="preserve">Pesimista </t>
  </si>
  <si>
    <t>normal</t>
  </si>
  <si>
    <t>optimnista</t>
  </si>
  <si>
    <t xml:space="preserve">NOVIEMBRE </t>
  </si>
  <si>
    <t>Kg</t>
  </si>
  <si>
    <t>Lt</t>
  </si>
  <si>
    <t>ESPIRODICLOFEN ( ENVIDOR,KONAN)</t>
  </si>
  <si>
    <t>ACEITE CITROLIV</t>
  </si>
  <si>
    <t>PUTAENDO/SAN FELIPE</t>
  </si>
  <si>
    <t xml:space="preserve"> y por consecuencia con precios altos de venta a conserveras, huesilleras y mercado fresco</t>
  </si>
  <si>
    <t>Nota: Esta temporada 2021-2022 ha sido muy especial, con rendimientos muy bajos por problemas climáticos</t>
  </si>
  <si>
    <t>CONSERVERAS, HUESILLOS, MERCADO INTERNO.</t>
  </si>
  <si>
    <t xml:space="preserve">Durazno conservero de  10 a 13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</si>
</sst>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0.0"/>
    <numFmt numFmtId="170" formatCode="_ * #,##0.000_ ;_ * \-#,##0.000_ ;_ * &quot;-&quot;_ ;_ @_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7"/>
      <color theme="1"/>
      <name val="Helvetica Neue"/>
      <family val="2"/>
      <scheme val="minor"/>
    </font>
    <font>
      <b/>
      <sz val="7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 applyNumberFormat="0" applyFill="0" applyBorder="0" applyProtection="0"/>
    <xf numFmtId="0" fontId="1" fillId="0" borderId="20"/>
    <xf numFmtId="0" fontId="19" fillId="0" borderId="20"/>
    <xf numFmtId="168" fontId="19" fillId="0" borderId="20" applyFont="0" applyFill="0" applyBorder="0" applyAlignment="0" applyProtection="0"/>
    <xf numFmtId="167" fontId="19" fillId="0" borderId="20" applyFont="0" applyFill="0" applyBorder="0" applyAlignment="0" applyProtection="0"/>
    <xf numFmtId="0" fontId="19" fillId="0" borderId="20"/>
    <xf numFmtId="0" fontId="19" fillId="0" borderId="20"/>
    <xf numFmtId="9" fontId="19" fillId="0" borderId="20" applyFont="0" applyFill="0" applyBorder="0" applyAlignment="0" applyProtection="0"/>
    <xf numFmtId="41" fontId="23" fillId="0" borderId="0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3" fontId="3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164" fontId="5" fillId="2" borderId="5" xfId="0" applyNumberFormat="1" applyFont="1" applyFill="1" applyBorder="1" applyAlignment="1"/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5" fontId="2" fillId="2" borderId="20" xfId="0" applyNumberFormat="1" applyFont="1" applyFill="1" applyBorder="1" applyAlignment="1">
      <alignment vertical="center"/>
    </xf>
    <xf numFmtId="165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2" fillId="5" borderId="24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165" fontId="2" fillId="5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165" fontId="2" fillId="3" borderId="28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165" fontId="2" fillId="5" borderId="28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2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7" borderId="20" xfId="0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49" fontId="18" fillId="9" borderId="20" xfId="0" applyNumberFormat="1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" fillId="0" borderId="20" xfId="1"/>
    <xf numFmtId="0" fontId="22" fillId="0" borderId="20" xfId="1" applyFont="1" applyBorder="1" applyAlignment="1">
      <alignment vertical="center" wrapText="1"/>
    </xf>
    <xf numFmtId="0" fontId="22" fillId="10" borderId="20" xfId="1" applyFont="1" applyFill="1" applyBorder="1" applyAlignment="1">
      <alignment vertical="center" wrapText="1"/>
    </xf>
    <xf numFmtId="0" fontId="21" fillId="10" borderId="51" xfId="1" applyFont="1" applyFill="1" applyBorder="1" applyAlignment="1">
      <alignment horizontal="right" vertical="center" wrapText="1"/>
    </xf>
    <xf numFmtId="0" fontId="21" fillId="0" borderId="51" xfId="1" applyFont="1" applyBorder="1" applyAlignment="1">
      <alignment horizontal="right" vertical="center"/>
    </xf>
    <xf numFmtId="0" fontId="21" fillId="0" borderId="51" xfId="1" applyFont="1" applyBorder="1" applyAlignment="1">
      <alignment horizontal="right" vertical="center" wrapText="1"/>
    </xf>
    <xf numFmtId="0" fontId="20" fillId="10" borderId="51" xfId="1" applyFont="1" applyFill="1" applyBorder="1" applyAlignment="1">
      <alignment horizontal="right" vertical="center"/>
    </xf>
    <xf numFmtId="3" fontId="20" fillId="0" borderId="51" xfId="1" applyNumberFormat="1" applyFont="1" applyBorder="1" applyAlignment="1">
      <alignment horizontal="right" vertical="center"/>
    </xf>
    <xf numFmtId="0" fontId="20" fillId="0" borderId="51" xfId="1" applyFont="1" applyBorder="1" applyAlignment="1">
      <alignment horizontal="right" vertical="center" wrapText="1"/>
    </xf>
    <xf numFmtId="0" fontId="20" fillId="10" borderId="51" xfId="1" applyFont="1" applyFill="1" applyBorder="1" applyAlignment="1">
      <alignment horizontal="right" vertical="center" wrapText="1"/>
    </xf>
    <xf numFmtId="14" fontId="21" fillId="0" borderId="51" xfId="1" applyNumberFormat="1" applyFont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wrapText="1"/>
    </xf>
    <xf numFmtId="49" fontId="2" fillId="3" borderId="52" xfId="0" applyNumberFormat="1" applyFont="1" applyFill="1" applyBorder="1" applyAlignment="1">
      <alignment vertical="center" wrapText="1"/>
    </xf>
    <xf numFmtId="0" fontId="3" fillId="2" borderId="53" xfId="0" applyFont="1" applyFill="1" applyBorder="1" applyAlignment="1">
      <alignment wrapText="1"/>
    </xf>
    <xf numFmtId="0" fontId="22" fillId="0" borderId="51" xfId="1" applyFont="1" applyBorder="1" applyAlignment="1">
      <alignment vertical="center" wrapText="1"/>
    </xf>
    <xf numFmtId="0" fontId="3" fillId="2" borderId="53" xfId="0" applyFont="1" applyFill="1" applyBorder="1" applyAlignment="1"/>
    <xf numFmtId="0" fontId="5" fillId="2" borderId="54" xfId="0" applyFont="1" applyFill="1" applyBorder="1" applyAlignment="1"/>
    <xf numFmtId="3" fontId="20" fillId="0" borderId="51" xfId="0" applyNumberFormat="1" applyFont="1" applyBorder="1" applyAlignment="1">
      <alignment vertical="center"/>
    </xf>
    <xf numFmtId="0" fontId="5" fillId="2" borderId="54" xfId="0" applyFont="1" applyFill="1" applyBorder="1" applyAlignment="1">
      <alignment horizontal="center"/>
    </xf>
    <xf numFmtId="0" fontId="20" fillId="0" borderId="51" xfId="0" applyFont="1" applyBorder="1" applyAlignment="1">
      <alignment vertical="center"/>
    </xf>
    <xf numFmtId="0" fontId="20" fillId="0" borderId="51" xfId="0" applyFont="1" applyBorder="1" applyAlignment="1">
      <alignment horizontal="center" vertical="center"/>
    </xf>
    <xf numFmtId="4" fontId="20" fillId="0" borderId="51" xfId="0" applyNumberFormat="1" applyFont="1" applyBorder="1" applyAlignment="1">
      <alignment horizontal="center" vertical="center"/>
    </xf>
    <xf numFmtId="0" fontId="20" fillId="0" borderId="51" xfId="1" applyFont="1" applyBorder="1" applyAlignment="1">
      <alignment vertical="center"/>
    </xf>
    <xf numFmtId="0" fontId="20" fillId="0" borderId="51" xfId="1" applyFont="1" applyBorder="1" applyAlignment="1">
      <alignment horizontal="center" vertical="center"/>
    </xf>
    <xf numFmtId="0" fontId="20" fillId="10" borderId="51" xfId="1" applyFont="1" applyFill="1" applyBorder="1" applyAlignment="1">
      <alignment horizontal="center" vertical="center"/>
    </xf>
    <xf numFmtId="3" fontId="20" fillId="0" borderId="51" xfId="1" applyNumberFormat="1" applyFont="1" applyBorder="1" applyAlignment="1">
      <alignment vertical="center"/>
    </xf>
    <xf numFmtId="0" fontId="20" fillId="0" borderId="51" xfId="1" applyFont="1" applyBorder="1" applyAlignment="1">
      <alignment vertical="center"/>
    </xf>
    <xf numFmtId="0" fontId="20" fillId="0" borderId="51" xfId="1" applyFont="1" applyBorder="1" applyAlignment="1">
      <alignment horizontal="center" vertical="center"/>
    </xf>
    <xf numFmtId="0" fontId="20" fillId="10" borderId="51" xfId="1" applyFont="1" applyFill="1" applyBorder="1" applyAlignment="1">
      <alignment horizontal="center" vertical="center"/>
    </xf>
    <xf numFmtId="3" fontId="20" fillId="0" borderId="51" xfId="1" applyNumberFormat="1" applyFont="1" applyBorder="1" applyAlignment="1">
      <alignment vertical="center"/>
    </xf>
    <xf numFmtId="169" fontId="20" fillId="0" borderId="51" xfId="1" applyNumberFormat="1" applyFont="1" applyBorder="1" applyAlignment="1">
      <alignment horizontal="center" vertical="center"/>
    </xf>
    <xf numFmtId="0" fontId="20" fillId="0" borderId="51" xfId="1" applyFont="1" applyBorder="1" applyAlignment="1">
      <alignment vertical="center"/>
    </xf>
    <xf numFmtId="0" fontId="20" fillId="0" borderId="51" xfId="1" applyFont="1" applyBorder="1" applyAlignment="1">
      <alignment horizontal="center" vertical="center"/>
    </xf>
    <xf numFmtId="3" fontId="20" fillId="0" borderId="51" xfId="1" applyNumberFormat="1" applyFont="1" applyBorder="1" applyAlignment="1">
      <alignment vertical="center"/>
    </xf>
    <xf numFmtId="4" fontId="20" fillId="0" borderId="51" xfId="1" applyNumberFormat="1" applyFont="1" applyBorder="1" applyAlignment="1">
      <alignment horizontal="center" vertical="center"/>
    </xf>
    <xf numFmtId="3" fontId="5" fillId="2" borderId="54" xfId="0" applyNumberFormat="1" applyFont="1" applyFill="1" applyBorder="1" applyAlignment="1"/>
    <xf numFmtId="0" fontId="21" fillId="0" borderId="51" xfId="0" applyFont="1" applyBorder="1" applyAlignment="1">
      <alignment vertical="center"/>
    </xf>
    <xf numFmtId="0" fontId="20" fillId="0" borderId="51" xfId="0" applyFont="1" applyBorder="1" applyAlignment="1">
      <alignment vertical="center" wrapText="1"/>
    </xf>
    <xf numFmtId="49" fontId="13" fillId="8" borderId="55" xfId="0" applyNumberFormat="1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49" fontId="18" fillId="9" borderId="51" xfId="0" applyNumberFormat="1" applyFont="1" applyFill="1" applyBorder="1" applyAlignment="1">
      <alignment vertical="center"/>
    </xf>
    <xf numFmtId="0" fontId="13" fillId="8" borderId="57" xfId="0" applyNumberFormat="1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horizontal="center" vertical="center"/>
    </xf>
    <xf numFmtId="3" fontId="20" fillId="0" borderId="20" xfId="0" applyNumberFormat="1" applyFont="1" applyBorder="1" applyAlignment="1">
      <alignment vertical="center"/>
    </xf>
    <xf numFmtId="3" fontId="20" fillId="0" borderId="58" xfId="0" applyNumberFormat="1" applyFont="1" applyBorder="1" applyAlignment="1">
      <alignment vertical="center"/>
    </xf>
    <xf numFmtId="0" fontId="22" fillId="0" borderId="51" xfId="1" applyFont="1" applyBorder="1" applyAlignment="1">
      <alignment vertical="center" wrapText="1"/>
    </xf>
    <xf numFmtId="170" fontId="20" fillId="0" borderId="51" xfId="8" applyNumberFormat="1" applyFont="1" applyBorder="1" applyAlignment="1">
      <alignment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3" borderId="54" xfId="0" applyNumberFormat="1" applyFont="1" applyFill="1" applyBorder="1" applyAlignment="1">
      <alignment wrapText="1"/>
    </xf>
    <xf numFmtId="0" fontId="4" fillId="4" borderId="54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2" fillId="0" borderId="51" xfId="1" applyFont="1" applyBorder="1" applyAlignment="1">
      <alignment vertical="center" wrapText="1"/>
    </xf>
    <xf numFmtId="0" fontId="22" fillId="0" borderId="51" xfId="1" applyFont="1" applyBorder="1" applyAlignment="1">
      <alignment vertical="center"/>
    </xf>
    <xf numFmtId="0" fontId="22" fillId="0" borderId="51" xfId="1" applyFont="1" applyBorder="1" applyAlignment="1">
      <alignment horizontal="left" vertical="center" wrapText="1"/>
    </xf>
  </cellXfs>
  <cellStyles count="9">
    <cellStyle name="Millares [0]" xfId="8" builtinId="6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  <cellStyle name="Normal 3" xfId="1" xr:uid="{00000000-0005-0000-0000-000005000000}"/>
    <cellStyle name="Normal 4" xfId="5" xr:uid="{00000000-0005-0000-0000-000006000000}"/>
    <cellStyle name="Normal 4 2" xfId="6" xr:uid="{00000000-0005-0000-0000-000007000000}"/>
    <cellStyle name="Porcentaje 2" xfId="7" xr:uid="{00000000-0005-0000-0000-000008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630237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310197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2039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0"/>
  <sheetViews>
    <sheetView showGridLines="0" topLeftCell="A49" zoomScale="110" zoomScaleNormal="110" workbookViewId="0">
      <selection activeCell="G13" sqref="G13"/>
    </sheetView>
  </sheetViews>
  <sheetFormatPr baseColWidth="10" defaultColWidth="10.85546875" defaultRowHeight="11.25" customHeight="1"/>
  <cols>
    <col min="1" max="1" width="4.42578125" style="1" customWidth="1"/>
    <col min="2" max="2" width="22.85546875" style="1" customWidth="1"/>
    <col min="3" max="3" width="27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28" t="s">
        <v>0</v>
      </c>
      <c r="C9" s="127" t="s">
        <v>126</v>
      </c>
      <c r="D9" s="6"/>
      <c r="E9" s="167" t="s">
        <v>69</v>
      </c>
      <c r="F9" s="168"/>
      <c r="G9" s="7">
        <v>15000</v>
      </c>
    </row>
    <row r="10" spans="1:7" ht="38.25" customHeight="1">
      <c r="A10" s="74"/>
      <c r="B10" s="130" t="s">
        <v>1</v>
      </c>
      <c r="C10" s="119" t="s">
        <v>59</v>
      </c>
      <c r="D10" s="118"/>
      <c r="E10" s="173" t="s">
        <v>2</v>
      </c>
      <c r="F10" s="173"/>
      <c r="G10" s="122" t="s">
        <v>60</v>
      </c>
    </row>
    <row r="11" spans="1:7" ht="26.25" customHeight="1">
      <c r="A11" s="74"/>
      <c r="B11" s="130" t="s">
        <v>3</v>
      </c>
      <c r="C11" s="120" t="s">
        <v>61</v>
      </c>
      <c r="D11" s="116"/>
      <c r="E11" s="173" t="s">
        <v>62</v>
      </c>
      <c r="F11" s="173"/>
      <c r="G11" s="123">
        <v>357</v>
      </c>
    </row>
    <row r="12" spans="1:7" ht="23.45" customHeight="1">
      <c r="A12" s="74"/>
      <c r="B12" s="130" t="s">
        <v>4</v>
      </c>
      <c r="C12" s="120" t="s">
        <v>63</v>
      </c>
      <c r="D12" s="116"/>
      <c r="E12" s="171" t="s">
        <v>64</v>
      </c>
      <c r="F12" s="171"/>
      <c r="G12" s="123">
        <f>G11*G9</f>
        <v>5355000</v>
      </c>
    </row>
    <row r="13" spans="1:7" ht="39.6" customHeight="1">
      <c r="A13" s="74"/>
      <c r="B13" s="130" t="s">
        <v>65</v>
      </c>
      <c r="C13" s="121" t="s">
        <v>66</v>
      </c>
      <c r="D13" s="117"/>
      <c r="E13" s="171" t="s">
        <v>67</v>
      </c>
      <c r="F13" s="171"/>
      <c r="G13" s="124" t="s">
        <v>125</v>
      </c>
    </row>
    <row r="14" spans="1:7" ht="20.25" customHeight="1">
      <c r="A14" s="74"/>
      <c r="B14" s="130" t="s">
        <v>5</v>
      </c>
      <c r="C14" s="121" t="s">
        <v>122</v>
      </c>
      <c r="D14" s="117"/>
      <c r="E14" s="171" t="s">
        <v>6</v>
      </c>
      <c r="F14" s="171"/>
      <c r="G14" s="122" t="s">
        <v>60</v>
      </c>
    </row>
    <row r="15" spans="1:7" ht="31.5" customHeight="1">
      <c r="A15" s="74"/>
      <c r="B15" s="130" t="s">
        <v>7</v>
      </c>
      <c r="C15" s="126">
        <v>44593</v>
      </c>
      <c r="D15" s="116"/>
      <c r="E15" s="172" t="s">
        <v>8</v>
      </c>
      <c r="F15" s="172"/>
      <c r="G15" s="125" t="s">
        <v>68</v>
      </c>
    </row>
    <row r="16" spans="1:7" ht="12" customHeight="1">
      <c r="A16" s="2"/>
      <c r="B16" s="129"/>
      <c r="C16" s="10"/>
      <c r="D16" s="11"/>
      <c r="E16" s="131"/>
      <c r="F16" s="131"/>
      <c r="G16" s="12"/>
    </row>
    <row r="17" spans="1:7" ht="12" customHeight="1">
      <c r="A17" s="13"/>
      <c r="B17" s="169" t="s">
        <v>9</v>
      </c>
      <c r="C17" s="170"/>
      <c r="D17" s="170"/>
      <c r="E17" s="170"/>
      <c r="F17" s="170"/>
      <c r="G17" s="170"/>
    </row>
    <row r="18" spans="1:7" ht="12" customHeight="1">
      <c r="A18" s="2"/>
      <c r="B18" s="14"/>
      <c r="C18" s="15"/>
      <c r="D18" s="15"/>
      <c r="E18" s="15"/>
      <c r="F18" s="16"/>
      <c r="G18" s="16"/>
    </row>
    <row r="19" spans="1:7" ht="12" customHeight="1">
      <c r="A19" s="5"/>
      <c r="B19" s="17" t="s">
        <v>10</v>
      </c>
      <c r="C19" s="18"/>
      <c r="D19" s="19"/>
      <c r="E19" s="19"/>
      <c r="F19" s="19"/>
      <c r="G19" s="19"/>
    </row>
    <row r="20" spans="1:7" ht="38.25" customHeight="1">
      <c r="A20" s="13"/>
      <c r="B20" s="20" t="s">
        <v>11</v>
      </c>
      <c r="C20" s="20" t="s">
        <v>12</v>
      </c>
      <c r="D20" s="20" t="s">
        <v>113</v>
      </c>
      <c r="E20" s="20" t="s">
        <v>14</v>
      </c>
      <c r="F20" s="20" t="s">
        <v>15</v>
      </c>
      <c r="G20" s="20" t="s">
        <v>16</v>
      </c>
    </row>
    <row r="21" spans="1:7" ht="12.75" customHeight="1">
      <c r="A21" s="13"/>
      <c r="B21" s="138" t="s">
        <v>70</v>
      </c>
      <c r="C21" s="139" t="s">
        <v>71</v>
      </c>
      <c r="D21" s="139">
        <v>667</v>
      </c>
      <c r="E21" s="140" t="s">
        <v>72</v>
      </c>
      <c r="F21" s="141">
        <v>700</v>
      </c>
      <c r="G21" s="141">
        <v>400200</v>
      </c>
    </row>
    <row r="22" spans="1:7" ht="12.75" customHeight="1">
      <c r="A22" s="13"/>
      <c r="B22" s="138" t="s">
        <v>73</v>
      </c>
      <c r="C22" s="139" t="s">
        <v>71</v>
      </c>
      <c r="D22" s="139">
        <v>667</v>
      </c>
      <c r="E22" s="140" t="s">
        <v>74</v>
      </c>
      <c r="F22" s="141">
        <v>700</v>
      </c>
      <c r="G22" s="141">
        <v>400200</v>
      </c>
    </row>
    <row r="23" spans="1:7" ht="12.75" customHeight="1">
      <c r="A23" s="13"/>
      <c r="B23" s="138" t="s">
        <v>75</v>
      </c>
      <c r="C23" s="139" t="s">
        <v>17</v>
      </c>
      <c r="D23" s="139">
        <v>14</v>
      </c>
      <c r="E23" s="140" t="s">
        <v>76</v>
      </c>
      <c r="F23" s="141">
        <v>25000</v>
      </c>
      <c r="G23" s="141">
        <v>238000</v>
      </c>
    </row>
    <row r="24" spans="1:7" ht="25.5" customHeight="1">
      <c r="A24" s="13"/>
      <c r="B24" s="138" t="s">
        <v>77</v>
      </c>
      <c r="C24" s="139" t="s">
        <v>17</v>
      </c>
      <c r="D24" s="139">
        <v>15</v>
      </c>
      <c r="E24" s="140" t="s">
        <v>78</v>
      </c>
      <c r="F24" s="141">
        <v>25000</v>
      </c>
      <c r="G24" s="141">
        <v>255000</v>
      </c>
    </row>
    <row r="25" spans="1:7" ht="12.75" customHeight="1">
      <c r="A25" s="13"/>
      <c r="B25" s="138" t="s">
        <v>79</v>
      </c>
      <c r="C25" s="139" t="s">
        <v>80</v>
      </c>
      <c r="D25" s="139">
        <v>67</v>
      </c>
      <c r="E25" s="140" t="s">
        <v>81</v>
      </c>
      <c r="F25" s="141">
        <v>7000</v>
      </c>
      <c r="G25" s="141">
        <v>469000</v>
      </c>
    </row>
    <row r="26" spans="1:7" ht="12.75" customHeight="1">
      <c r="A26" s="13"/>
      <c r="B26" s="22" t="s">
        <v>18</v>
      </c>
      <c r="C26" s="23"/>
      <c r="D26" s="23"/>
      <c r="E26" s="23"/>
      <c r="F26" s="24"/>
      <c r="G26" s="25">
        <f>SUM(G21:G25)</f>
        <v>1762400</v>
      </c>
    </row>
    <row r="27" spans="1:7" ht="12" customHeight="1">
      <c r="A27" s="2"/>
      <c r="B27" s="14"/>
      <c r="C27" s="16"/>
      <c r="D27" s="16"/>
      <c r="E27" s="16"/>
      <c r="F27" s="26"/>
      <c r="G27" s="26"/>
    </row>
    <row r="28" spans="1:7" ht="12" customHeight="1">
      <c r="A28" s="5"/>
      <c r="B28" s="27" t="s">
        <v>19</v>
      </c>
      <c r="C28" s="28"/>
      <c r="D28" s="29"/>
      <c r="E28" s="29"/>
      <c r="F28" s="30"/>
      <c r="G28" s="30"/>
    </row>
    <row r="29" spans="1:7" ht="24" customHeight="1">
      <c r="A29" s="5"/>
      <c r="B29" s="31" t="s">
        <v>11</v>
      </c>
      <c r="C29" s="32" t="s">
        <v>12</v>
      </c>
      <c r="D29" s="32" t="s">
        <v>13</v>
      </c>
      <c r="E29" s="31" t="s">
        <v>14</v>
      </c>
      <c r="F29" s="32" t="s">
        <v>15</v>
      </c>
      <c r="G29" s="31" t="s">
        <v>16</v>
      </c>
    </row>
    <row r="30" spans="1:7" ht="12" customHeight="1">
      <c r="A30" s="5"/>
      <c r="B30" s="33"/>
      <c r="C30" s="34" t="s">
        <v>58</v>
      </c>
      <c r="D30" s="34"/>
      <c r="E30" s="34"/>
      <c r="F30" s="33"/>
      <c r="G30" s="33"/>
    </row>
    <row r="31" spans="1:7" ht="12" customHeight="1">
      <c r="A31" s="5"/>
      <c r="B31" s="35" t="s">
        <v>20</v>
      </c>
      <c r="C31" s="36"/>
      <c r="D31" s="36"/>
      <c r="E31" s="36"/>
      <c r="F31" s="37"/>
      <c r="G31" s="37"/>
    </row>
    <row r="32" spans="1:7" ht="12" customHeight="1">
      <c r="A32" s="2"/>
      <c r="B32" s="38"/>
      <c r="C32" s="39"/>
      <c r="D32" s="39"/>
      <c r="E32" s="39"/>
      <c r="F32" s="40"/>
      <c r="G32" s="40"/>
    </row>
    <row r="33" spans="1:11" ht="12" customHeight="1">
      <c r="A33" s="5"/>
      <c r="B33" s="27" t="s">
        <v>21</v>
      </c>
      <c r="C33" s="28"/>
      <c r="D33" s="29"/>
      <c r="E33" s="29"/>
      <c r="F33" s="30"/>
      <c r="G33" s="30"/>
    </row>
    <row r="34" spans="1:11" ht="24" customHeight="1">
      <c r="A34" s="5"/>
      <c r="B34" s="41" t="s">
        <v>11</v>
      </c>
      <c r="C34" s="41" t="s">
        <v>12</v>
      </c>
      <c r="D34" s="41" t="s">
        <v>13</v>
      </c>
      <c r="E34" s="41" t="s">
        <v>14</v>
      </c>
      <c r="F34" s="42" t="s">
        <v>15</v>
      </c>
      <c r="G34" s="41" t="s">
        <v>16</v>
      </c>
    </row>
    <row r="35" spans="1:11" ht="12.75" customHeight="1">
      <c r="A35" s="13"/>
      <c r="B35" s="142" t="s">
        <v>82</v>
      </c>
      <c r="C35" s="143" t="s">
        <v>22</v>
      </c>
      <c r="D35" s="143">
        <v>0.25</v>
      </c>
      <c r="E35" s="144" t="s">
        <v>83</v>
      </c>
      <c r="F35" s="145">
        <v>160000</v>
      </c>
      <c r="G35" s="145">
        <v>40000</v>
      </c>
    </row>
    <row r="36" spans="1:11" ht="12.75" customHeight="1">
      <c r="A36" s="13"/>
      <c r="B36" s="142" t="s">
        <v>84</v>
      </c>
      <c r="C36" s="143" t="s">
        <v>22</v>
      </c>
      <c r="D36" s="143">
        <v>0.25</v>
      </c>
      <c r="E36" s="144" t="s">
        <v>83</v>
      </c>
      <c r="F36" s="145">
        <v>160000</v>
      </c>
      <c r="G36" s="145">
        <v>40000</v>
      </c>
    </row>
    <row r="37" spans="1:11" ht="12.75" customHeight="1">
      <c r="A37" s="13"/>
      <c r="B37" s="142" t="s">
        <v>85</v>
      </c>
      <c r="C37" s="143" t="s">
        <v>86</v>
      </c>
      <c r="D37" s="143">
        <v>7</v>
      </c>
      <c r="E37" s="144" t="s">
        <v>87</v>
      </c>
      <c r="F37" s="145">
        <v>20000</v>
      </c>
      <c r="G37" s="145">
        <v>126000</v>
      </c>
    </row>
    <row r="38" spans="1:11" ht="12.75" customHeight="1">
      <c r="A38" s="13"/>
      <c r="B38" s="142" t="s">
        <v>79</v>
      </c>
      <c r="C38" s="143" t="s">
        <v>80</v>
      </c>
      <c r="D38" s="146">
        <v>67</v>
      </c>
      <c r="E38" s="144" t="s">
        <v>88</v>
      </c>
      <c r="F38" s="145">
        <v>2200</v>
      </c>
      <c r="G38" s="145">
        <v>147400</v>
      </c>
    </row>
    <row r="39" spans="1:11" ht="12.75" customHeight="1">
      <c r="A39" s="5"/>
      <c r="B39" s="43" t="s">
        <v>23</v>
      </c>
      <c r="C39" s="44"/>
      <c r="D39" s="44"/>
      <c r="E39" s="44"/>
      <c r="F39" s="45"/>
      <c r="G39" s="46">
        <f>SUM(G35:G38)</f>
        <v>353400</v>
      </c>
    </row>
    <row r="40" spans="1:11" ht="12" customHeight="1">
      <c r="A40" s="2"/>
      <c r="B40" s="38"/>
      <c r="C40" s="39"/>
      <c r="D40" s="39"/>
      <c r="E40" s="39"/>
      <c r="F40" s="40"/>
      <c r="G40" s="40"/>
    </row>
    <row r="41" spans="1:11" ht="12" customHeight="1">
      <c r="A41" s="5"/>
      <c r="B41" s="27" t="s">
        <v>24</v>
      </c>
      <c r="C41" s="28"/>
      <c r="D41" s="29"/>
      <c r="E41" s="29"/>
      <c r="F41" s="30"/>
      <c r="G41" s="30"/>
    </row>
    <row r="42" spans="1:11" ht="24" customHeight="1">
      <c r="A42" s="5"/>
      <c r="B42" s="42" t="s">
        <v>25</v>
      </c>
      <c r="C42" s="42" t="s">
        <v>26</v>
      </c>
      <c r="D42" s="42" t="s">
        <v>27</v>
      </c>
      <c r="E42" s="42" t="s">
        <v>14</v>
      </c>
      <c r="F42" s="42" t="s">
        <v>15</v>
      </c>
      <c r="G42" s="42" t="s">
        <v>16</v>
      </c>
      <c r="K42" s="115"/>
    </row>
    <row r="43" spans="1:11" ht="12.75" customHeight="1">
      <c r="A43" s="13"/>
      <c r="B43" s="49" t="s">
        <v>28</v>
      </c>
      <c r="C43" s="50"/>
      <c r="D43" s="9"/>
      <c r="E43" s="50"/>
      <c r="F43" s="48"/>
      <c r="G43" s="48"/>
    </row>
    <row r="44" spans="1:11" ht="12.75" customHeight="1">
      <c r="A44" s="13"/>
      <c r="B44" s="147" t="s">
        <v>89</v>
      </c>
      <c r="C44" s="148" t="s">
        <v>118</v>
      </c>
      <c r="D44" s="150">
        <v>600</v>
      </c>
      <c r="E44" s="148" t="s">
        <v>76</v>
      </c>
      <c r="F44" s="149">
        <v>1109</v>
      </c>
      <c r="G44" s="149">
        <v>665400</v>
      </c>
    </row>
    <row r="45" spans="1:11" ht="12.75" customHeight="1">
      <c r="A45" s="13"/>
      <c r="B45" s="147" t="s">
        <v>91</v>
      </c>
      <c r="C45" s="148" t="s">
        <v>118</v>
      </c>
      <c r="D45" s="150">
        <v>267</v>
      </c>
      <c r="E45" s="148" t="s">
        <v>92</v>
      </c>
      <c r="F45" s="149">
        <v>1036</v>
      </c>
      <c r="G45" s="149">
        <v>276612</v>
      </c>
    </row>
    <row r="46" spans="1:11" ht="12.75" customHeight="1">
      <c r="A46" s="13"/>
      <c r="B46" s="147" t="s">
        <v>93</v>
      </c>
      <c r="C46" s="148" t="s">
        <v>119</v>
      </c>
      <c r="D46" s="150">
        <v>5</v>
      </c>
      <c r="E46" s="148" t="s">
        <v>74</v>
      </c>
      <c r="F46" s="149">
        <v>8128</v>
      </c>
      <c r="G46" s="149">
        <v>25000</v>
      </c>
    </row>
    <row r="47" spans="1:11" ht="12.75" customHeight="1">
      <c r="A47" s="13"/>
      <c r="B47" s="49" t="s">
        <v>29</v>
      </c>
      <c r="C47" s="50"/>
      <c r="D47" s="9"/>
      <c r="E47" s="50"/>
      <c r="F47" s="48"/>
      <c r="G47" s="48"/>
    </row>
    <row r="48" spans="1:11" ht="12.75" customHeight="1">
      <c r="A48" s="13"/>
      <c r="B48" s="135" t="s">
        <v>111</v>
      </c>
      <c r="C48" s="148" t="s">
        <v>119</v>
      </c>
      <c r="D48" s="137">
        <v>4</v>
      </c>
      <c r="E48" s="136" t="s">
        <v>94</v>
      </c>
      <c r="F48" s="133">
        <v>12400</v>
      </c>
      <c r="G48" s="133">
        <f t="shared" ref="G48" si="0">+F48*D48</f>
        <v>49600</v>
      </c>
    </row>
    <row r="49" spans="1:7" ht="12.75" customHeight="1">
      <c r="A49" s="13"/>
      <c r="B49" s="135" t="s">
        <v>95</v>
      </c>
      <c r="C49" s="148" t="s">
        <v>119</v>
      </c>
      <c r="D49" s="137">
        <v>3</v>
      </c>
      <c r="E49" s="136" t="s">
        <v>96</v>
      </c>
      <c r="F49" s="133">
        <v>16200</v>
      </c>
      <c r="G49" s="133">
        <v>41400</v>
      </c>
    </row>
    <row r="50" spans="1:7" ht="12.75" customHeight="1">
      <c r="A50" s="13"/>
      <c r="B50" s="49" t="s">
        <v>30</v>
      </c>
      <c r="C50" s="50"/>
      <c r="D50" s="9"/>
      <c r="E50" s="50"/>
      <c r="F50" s="48"/>
      <c r="G50" s="48"/>
    </row>
    <row r="51" spans="1:7" ht="12.75" customHeight="1">
      <c r="A51" s="13"/>
      <c r="B51" s="135" t="s">
        <v>97</v>
      </c>
      <c r="C51" s="148" t="s">
        <v>119</v>
      </c>
      <c r="D51" s="137">
        <v>1.8</v>
      </c>
      <c r="E51" s="136" t="s">
        <v>72</v>
      </c>
      <c r="F51" s="133">
        <v>12416</v>
      </c>
      <c r="G51" s="133">
        <f>+F51*D51</f>
        <v>22348.799999999999</v>
      </c>
    </row>
    <row r="52" spans="1:7" ht="12.75" customHeight="1">
      <c r="A52" s="13"/>
      <c r="B52" s="135" t="s">
        <v>121</v>
      </c>
      <c r="C52" s="148" t="s">
        <v>119</v>
      </c>
      <c r="D52" s="137">
        <v>23</v>
      </c>
      <c r="E52" s="136" t="s">
        <v>72</v>
      </c>
      <c r="F52" s="133">
        <v>3341</v>
      </c>
      <c r="G52" s="133">
        <f>+F52*D52</f>
        <v>76843</v>
      </c>
    </row>
    <row r="53" spans="1:7" ht="12.75" customHeight="1">
      <c r="A53" s="13"/>
      <c r="B53" s="135" t="s">
        <v>98</v>
      </c>
      <c r="C53" s="136" t="s">
        <v>90</v>
      </c>
      <c r="D53" s="137">
        <v>0.25</v>
      </c>
      <c r="E53" s="136" t="s">
        <v>99</v>
      </c>
      <c r="F53" s="133">
        <v>91600</v>
      </c>
      <c r="G53" s="133">
        <f t="shared" ref="G53" si="1">+F53*D53</f>
        <v>22900</v>
      </c>
    </row>
    <row r="54" spans="1:7" ht="12.75" customHeight="1">
      <c r="A54" s="13"/>
      <c r="B54" s="135" t="s">
        <v>100</v>
      </c>
      <c r="C54" s="148" t="s">
        <v>119</v>
      </c>
      <c r="D54" s="137">
        <v>1.2</v>
      </c>
      <c r="E54" s="136" t="s">
        <v>101</v>
      </c>
      <c r="F54" s="133">
        <v>35510</v>
      </c>
      <c r="G54" s="133">
        <f>+F54*D54</f>
        <v>42612</v>
      </c>
    </row>
    <row r="55" spans="1:7" ht="12.75" customHeight="1">
      <c r="A55" s="13"/>
      <c r="B55" s="152" t="s">
        <v>102</v>
      </c>
      <c r="C55" s="134"/>
      <c r="D55" s="132"/>
      <c r="E55" s="134"/>
      <c r="F55" s="151"/>
      <c r="G55" s="151"/>
    </row>
    <row r="56" spans="1:7" ht="12.75" customHeight="1">
      <c r="A56" s="13"/>
      <c r="B56" s="135" t="s">
        <v>103</v>
      </c>
      <c r="C56" s="148" t="s">
        <v>119</v>
      </c>
      <c r="D56" s="137">
        <v>1.5</v>
      </c>
      <c r="E56" s="136" t="s">
        <v>74</v>
      </c>
      <c r="F56" s="133">
        <v>20280</v>
      </c>
      <c r="G56" s="133">
        <f t="shared" ref="G56:G57" si="2">+F56*D56</f>
        <v>30420</v>
      </c>
    </row>
    <row r="57" spans="1:7" ht="12.75" customHeight="1">
      <c r="A57" s="13"/>
      <c r="B57" s="135" t="s">
        <v>120</v>
      </c>
      <c r="C57" s="148" t="s">
        <v>119</v>
      </c>
      <c r="D57" s="160">
        <v>0.9</v>
      </c>
      <c r="E57" s="159" t="s">
        <v>117</v>
      </c>
      <c r="F57" s="161">
        <v>70597</v>
      </c>
      <c r="G57" s="162">
        <f t="shared" si="2"/>
        <v>63537.3</v>
      </c>
    </row>
    <row r="58" spans="1:7" ht="12.75" customHeight="1">
      <c r="A58" s="13"/>
      <c r="B58" s="152" t="s">
        <v>104</v>
      </c>
      <c r="C58" s="134"/>
      <c r="D58" s="132"/>
      <c r="E58" s="134"/>
      <c r="F58" s="151"/>
      <c r="G58" s="151"/>
    </row>
    <row r="59" spans="1:7" ht="12.75" customHeight="1">
      <c r="A59" s="13"/>
      <c r="B59" s="135" t="s">
        <v>105</v>
      </c>
      <c r="C59" s="148" t="s">
        <v>119</v>
      </c>
      <c r="D59" s="137">
        <v>0.6</v>
      </c>
      <c r="E59" s="136" t="s">
        <v>106</v>
      </c>
      <c r="F59" s="133">
        <v>107530</v>
      </c>
      <c r="G59" s="133">
        <f t="shared" ref="G59:G60" si="3">+F59*D59</f>
        <v>64518</v>
      </c>
    </row>
    <row r="60" spans="1:7" ht="24" customHeight="1">
      <c r="A60" s="13"/>
      <c r="B60" s="153" t="s">
        <v>107</v>
      </c>
      <c r="C60" s="136" t="s">
        <v>118</v>
      </c>
      <c r="D60" s="137">
        <v>9</v>
      </c>
      <c r="E60" s="136" t="s">
        <v>108</v>
      </c>
      <c r="F60" s="133">
        <v>18209</v>
      </c>
      <c r="G60" s="133">
        <f t="shared" si="3"/>
        <v>163881</v>
      </c>
    </row>
    <row r="61" spans="1:7" ht="13.5" customHeight="1">
      <c r="A61" s="5"/>
      <c r="B61" s="51" t="s">
        <v>31</v>
      </c>
      <c r="C61" s="52"/>
      <c r="D61" s="52"/>
      <c r="E61" s="52"/>
      <c r="F61" s="53"/>
      <c r="G61" s="54">
        <f>SUM(G43:G60)</f>
        <v>1545072.1</v>
      </c>
    </row>
    <row r="62" spans="1:7" ht="12" customHeight="1">
      <c r="A62" s="2"/>
      <c r="B62" s="38"/>
      <c r="C62" s="39"/>
      <c r="D62" s="39"/>
      <c r="E62" s="55"/>
      <c r="F62" s="40"/>
      <c r="G62" s="40"/>
    </row>
    <row r="63" spans="1:7" ht="12" customHeight="1">
      <c r="A63" s="5"/>
      <c r="B63" s="27" t="s">
        <v>32</v>
      </c>
      <c r="C63" s="28"/>
      <c r="D63" s="29"/>
      <c r="E63" s="29"/>
      <c r="F63" s="30"/>
      <c r="G63" s="30"/>
    </row>
    <row r="64" spans="1:7" ht="24" customHeight="1">
      <c r="A64" s="5"/>
      <c r="B64" s="41" t="s">
        <v>33</v>
      </c>
      <c r="C64" s="42" t="s">
        <v>26</v>
      </c>
      <c r="D64" s="42" t="s">
        <v>27</v>
      </c>
      <c r="E64" s="41" t="s">
        <v>14</v>
      </c>
      <c r="F64" s="42" t="s">
        <v>15</v>
      </c>
      <c r="G64" s="41" t="s">
        <v>16</v>
      </c>
    </row>
    <row r="65" spans="1:7" ht="12.75" customHeight="1">
      <c r="A65" s="13"/>
      <c r="B65" s="8"/>
      <c r="C65" s="47"/>
      <c r="D65" s="48"/>
      <c r="E65" s="21"/>
      <c r="F65" s="56"/>
      <c r="G65" s="48"/>
    </row>
    <row r="66" spans="1:7" ht="13.5" customHeight="1">
      <c r="A66" s="5"/>
      <c r="B66" s="57" t="s">
        <v>34</v>
      </c>
      <c r="C66" s="58"/>
      <c r="D66" s="58"/>
      <c r="E66" s="58"/>
      <c r="F66" s="59"/>
      <c r="G66" s="60">
        <f>SUM(G65)</f>
        <v>0</v>
      </c>
    </row>
    <row r="67" spans="1:7" ht="12" customHeight="1">
      <c r="A67" s="2"/>
      <c r="B67" s="77"/>
      <c r="C67" s="77"/>
      <c r="D67" s="77"/>
      <c r="E67" s="77"/>
      <c r="F67" s="78"/>
      <c r="G67" s="78"/>
    </row>
    <row r="68" spans="1:7" ht="12" customHeight="1">
      <c r="A68" s="74"/>
      <c r="B68" s="79" t="s">
        <v>35</v>
      </c>
      <c r="C68" s="80"/>
      <c r="D68" s="80"/>
      <c r="E68" s="80"/>
      <c r="F68" s="80"/>
      <c r="G68" s="81">
        <f>G26+G39+G61+G66</f>
        <v>3660872.1</v>
      </c>
    </row>
    <row r="69" spans="1:7" ht="12" customHeight="1">
      <c r="A69" s="74"/>
      <c r="B69" s="82" t="s">
        <v>36</v>
      </c>
      <c r="C69" s="62"/>
      <c r="D69" s="62"/>
      <c r="E69" s="62"/>
      <c r="F69" s="62"/>
      <c r="G69" s="83">
        <f>G68*0.05</f>
        <v>183043.60500000001</v>
      </c>
    </row>
    <row r="70" spans="1:7" ht="12" customHeight="1">
      <c r="A70" s="74"/>
      <c r="B70" s="84" t="s">
        <v>37</v>
      </c>
      <c r="C70" s="61"/>
      <c r="D70" s="61"/>
      <c r="E70" s="61"/>
      <c r="F70" s="61"/>
      <c r="G70" s="85">
        <f>G69+G68</f>
        <v>3843915.7050000001</v>
      </c>
    </row>
    <row r="71" spans="1:7" ht="12" customHeight="1">
      <c r="A71" s="74"/>
      <c r="B71" s="82" t="s">
        <v>38</v>
      </c>
      <c r="C71" s="62"/>
      <c r="D71" s="62"/>
      <c r="E71" s="62"/>
      <c r="F71" s="62"/>
      <c r="G71" s="83">
        <f>G12</f>
        <v>5355000</v>
      </c>
    </row>
    <row r="72" spans="1:7" ht="12" customHeight="1">
      <c r="A72" s="74"/>
      <c r="B72" s="86" t="s">
        <v>39</v>
      </c>
      <c r="C72" s="87"/>
      <c r="D72" s="87"/>
      <c r="E72" s="87"/>
      <c r="F72" s="87"/>
      <c r="G72" s="88">
        <f>G71-G70</f>
        <v>1511084.2949999999</v>
      </c>
    </row>
    <row r="73" spans="1:7" ht="12" customHeight="1">
      <c r="A73" s="74"/>
      <c r="B73" s="75" t="s">
        <v>40</v>
      </c>
      <c r="C73" s="76"/>
      <c r="D73" s="76"/>
      <c r="E73" s="76"/>
      <c r="F73" s="76"/>
      <c r="G73" s="71"/>
    </row>
    <row r="74" spans="1:7" ht="12.75" customHeight="1" thickBot="1">
      <c r="A74" s="74"/>
      <c r="B74" s="89"/>
      <c r="C74" s="76"/>
      <c r="D74" s="76"/>
      <c r="E74" s="76"/>
      <c r="F74" s="76"/>
      <c r="G74" s="71"/>
    </row>
    <row r="75" spans="1:7" ht="12" customHeight="1">
      <c r="A75" s="74"/>
      <c r="B75" s="101" t="s">
        <v>41</v>
      </c>
      <c r="C75" s="102"/>
      <c r="D75" s="102"/>
      <c r="E75" s="102"/>
      <c r="F75" s="103"/>
      <c r="G75" s="71"/>
    </row>
    <row r="76" spans="1:7" ht="12" customHeight="1">
      <c r="A76" s="74"/>
      <c r="B76" s="104" t="s">
        <v>42</v>
      </c>
      <c r="C76" s="73"/>
      <c r="D76" s="73"/>
      <c r="E76" s="73"/>
      <c r="F76" s="105"/>
      <c r="G76" s="71"/>
    </row>
    <row r="77" spans="1:7" ht="12" customHeight="1">
      <c r="A77" s="74"/>
      <c r="B77" s="104" t="s">
        <v>43</v>
      </c>
      <c r="C77" s="73"/>
      <c r="D77" s="73"/>
      <c r="E77" s="73"/>
      <c r="F77" s="105"/>
      <c r="G77" s="71"/>
    </row>
    <row r="78" spans="1:7" ht="12" customHeight="1">
      <c r="A78" s="74"/>
      <c r="B78" s="104" t="s">
        <v>44</v>
      </c>
      <c r="C78" s="73"/>
      <c r="D78" s="73"/>
      <c r="E78" s="73"/>
      <c r="F78" s="105"/>
      <c r="G78" s="71"/>
    </row>
    <row r="79" spans="1:7" ht="12" customHeight="1">
      <c r="A79" s="74"/>
      <c r="B79" s="104" t="s">
        <v>45</v>
      </c>
      <c r="C79" s="73"/>
      <c r="D79" s="73"/>
      <c r="E79" s="73"/>
      <c r="F79" s="105"/>
      <c r="G79" s="71"/>
    </row>
    <row r="80" spans="1:7" ht="12" customHeight="1">
      <c r="A80" s="74"/>
      <c r="B80" s="104" t="s">
        <v>46</v>
      </c>
      <c r="C80" s="73"/>
      <c r="D80" s="73"/>
      <c r="E80" s="73"/>
      <c r="F80" s="105"/>
      <c r="G80" s="71"/>
    </row>
    <row r="81" spans="1:7" ht="12.75" customHeight="1" thickBot="1">
      <c r="A81" s="74"/>
      <c r="B81" s="106" t="s">
        <v>47</v>
      </c>
      <c r="C81" s="107"/>
      <c r="D81" s="107"/>
      <c r="E81" s="107"/>
      <c r="F81" s="108"/>
      <c r="G81" s="71"/>
    </row>
    <row r="82" spans="1:7" ht="12.75" customHeight="1">
      <c r="A82" s="74"/>
      <c r="B82" s="99"/>
      <c r="C82" s="73"/>
      <c r="D82" s="73"/>
      <c r="E82" s="73"/>
      <c r="F82" s="73"/>
      <c r="G82" s="71"/>
    </row>
    <row r="83" spans="1:7" ht="15" customHeight="1" thickBot="1">
      <c r="A83" s="74"/>
      <c r="B83" s="165" t="s">
        <v>48</v>
      </c>
      <c r="C83" s="166"/>
      <c r="D83" s="98"/>
      <c r="E83" s="64"/>
      <c r="F83" s="64"/>
      <c r="G83" s="71"/>
    </row>
    <row r="84" spans="1:7" ht="12" customHeight="1">
      <c r="A84" s="74"/>
      <c r="B84" s="91" t="s">
        <v>33</v>
      </c>
      <c r="C84" s="65" t="s">
        <v>49</v>
      </c>
      <c r="D84" s="92" t="s">
        <v>50</v>
      </c>
      <c r="E84" s="64"/>
      <c r="F84" s="64"/>
      <c r="G84" s="71"/>
    </row>
    <row r="85" spans="1:7" ht="12" customHeight="1">
      <c r="A85" s="74"/>
      <c r="B85" s="93" t="s">
        <v>51</v>
      </c>
      <c r="C85" s="66">
        <v>1762400</v>
      </c>
      <c r="D85" s="94">
        <f>(C85/C91)</f>
        <v>0.46407866796993497</v>
      </c>
      <c r="E85" s="64"/>
      <c r="F85" s="64"/>
      <c r="G85" s="71"/>
    </row>
    <row r="86" spans="1:7" ht="12" customHeight="1">
      <c r="A86" s="74"/>
      <c r="B86" s="93" t="s">
        <v>52</v>
      </c>
      <c r="C86" s="67">
        <v>0</v>
      </c>
      <c r="D86" s="94">
        <v>0</v>
      </c>
      <c r="E86" s="64"/>
      <c r="F86" s="64"/>
      <c r="G86" s="71"/>
    </row>
    <row r="87" spans="1:7" ht="12" customHeight="1">
      <c r="A87" s="74"/>
      <c r="B87" s="93" t="s">
        <v>53</v>
      </c>
      <c r="C87" s="66">
        <v>353400</v>
      </c>
      <c r="D87" s="94">
        <f>(C87/C91)</f>
        <v>9.3057989821025311E-2</v>
      </c>
      <c r="E87" s="64"/>
      <c r="F87" s="64"/>
      <c r="G87" s="71"/>
    </row>
    <row r="88" spans="1:7" ht="12" customHeight="1">
      <c r="A88" s="74"/>
      <c r="B88" s="93" t="s">
        <v>25</v>
      </c>
      <c r="C88" s="66">
        <v>1545072</v>
      </c>
      <c r="D88" s="94">
        <f>(C88/C91)</f>
        <v>0.40685142741582125</v>
      </c>
      <c r="E88" s="64"/>
      <c r="F88" s="64"/>
      <c r="G88" s="71"/>
    </row>
    <row r="89" spans="1:7" ht="12" customHeight="1">
      <c r="A89" s="74"/>
      <c r="B89" s="93" t="s">
        <v>54</v>
      </c>
      <c r="C89" s="68"/>
      <c r="D89" s="94">
        <f>(C89/C91)</f>
        <v>0</v>
      </c>
      <c r="E89" s="70"/>
      <c r="F89" s="70"/>
      <c r="G89" s="71"/>
    </row>
    <row r="90" spans="1:7" ht="12" customHeight="1">
      <c r="A90" s="74"/>
      <c r="B90" s="93" t="s">
        <v>55</v>
      </c>
      <c r="C90" s="68">
        <v>136760</v>
      </c>
      <c r="D90" s="94">
        <f>(C90/C91)</f>
        <v>3.6011914793218511E-2</v>
      </c>
      <c r="E90" s="70"/>
      <c r="F90" s="70"/>
      <c r="G90" s="71"/>
    </row>
    <row r="91" spans="1:7" ht="12.75" customHeight="1" thickBot="1">
      <c r="A91" s="74"/>
      <c r="B91" s="95" t="s">
        <v>56</v>
      </c>
      <c r="C91" s="96">
        <f>SUM(C85:C90)</f>
        <v>3797632</v>
      </c>
      <c r="D91" s="97">
        <f>SUM(D85:D90)</f>
        <v>1</v>
      </c>
      <c r="E91" s="70"/>
      <c r="F91" s="70"/>
      <c r="G91" s="71"/>
    </row>
    <row r="92" spans="1:7" ht="12" customHeight="1">
      <c r="A92" s="74"/>
      <c r="B92" s="89"/>
      <c r="C92" s="76"/>
      <c r="D92" s="76"/>
      <c r="E92" s="76"/>
      <c r="F92" s="76"/>
      <c r="G92" s="71"/>
    </row>
    <row r="93" spans="1:7" ht="12.75" customHeight="1">
      <c r="A93" s="74"/>
      <c r="B93" s="90"/>
      <c r="C93" s="76"/>
      <c r="D93" s="76"/>
      <c r="E93" s="76"/>
      <c r="F93" s="76"/>
      <c r="G93" s="71"/>
    </row>
    <row r="94" spans="1:7" ht="12" customHeight="1">
      <c r="A94" s="63"/>
      <c r="B94" s="110"/>
      <c r="C94" s="111" t="s">
        <v>109</v>
      </c>
      <c r="D94" s="112"/>
      <c r="E94" s="113"/>
      <c r="F94" s="69"/>
      <c r="G94" s="71"/>
    </row>
    <row r="95" spans="1:7" ht="12" customHeight="1">
      <c r="A95" s="74"/>
      <c r="B95" s="155" t="s">
        <v>33</v>
      </c>
      <c r="C95" s="157" t="s">
        <v>114</v>
      </c>
      <c r="D95" s="155" t="s">
        <v>115</v>
      </c>
      <c r="E95" s="155" t="s">
        <v>116</v>
      </c>
      <c r="F95" s="70"/>
      <c r="G95" s="71"/>
    </row>
    <row r="96" spans="1:7" ht="12" customHeight="1">
      <c r="A96" s="74"/>
      <c r="B96" s="154" t="s">
        <v>112</v>
      </c>
      <c r="C96" s="156">
        <v>15000</v>
      </c>
      <c r="D96" s="156">
        <v>25000</v>
      </c>
      <c r="E96" s="158">
        <v>30000</v>
      </c>
      <c r="F96" s="109"/>
      <c r="G96" s="72"/>
    </row>
    <row r="97" spans="1:7" ht="12.75" customHeight="1" thickBot="1">
      <c r="A97" s="74"/>
      <c r="B97" s="95" t="s">
        <v>110</v>
      </c>
      <c r="C97" s="96">
        <f>(G70/C96)</f>
        <v>256.26104700000002</v>
      </c>
      <c r="D97" s="96">
        <f>(G70/D96)</f>
        <v>153.75662819999999</v>
      </c>
      <c r="E97" s="114">
        <f>(G70/E96)</f>
        <v>128.13052350000001</v>
      </c>
      <c r="F97" s="109"/>
      <c r="G97" s="72"/>
    </row>
    <row r="98" spans="1:7" ht="15.6" customHeight="1">
      <c r="A98" s="74"/>
      <c r="B98" s="100" t="s">
        <v>57</v>
      </c>
      <c r="C98" s="73"/>
      <c r="D98" s="73"/>
      <c r="E98" s="73"/>
      <c r="F98" s="73"/>
      <c r="G98" s="73"/>
    </row>
    <row r="99" spans="1:7" ht="11.25" customHeight="1">
      <c r="B99" s="1" t="s">
        <v>124</v>
      </c>
    </row>
    <row r="100" spans="1:7" ht="11.25" customHeight="1">
      <c r="B100" s="1" t="s">
        <v>123</v>
      </c>
    </row>
  </sheetData>
  <mergeCells count="9">
    <mergeCell ref="B83:C83"/>
    <mergeCell ref="E9:F9"/>
    <mergeCell ref="B17:G17"/>
    <mergeCell ref="E14:F14"/>
    <mergeCell ref="E15:F15"/>
    <mergeCell ref="E10:F10"/>
    <mergeCell ref="E11:F11"/>
    <mergeCell ref="E13:F13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00"/>
  <sheetViews>
    <sheetView tabSelected="1" workbookViewId="0">
      <selection activeCell="G12" sqref="G12"/>
    </sheetView>
  </sheetViews>
  <sheetFormatPr baseColWidth="10" defaultColWidth="10.85546875" defaultRowHeight="11.25" customHeight="1"/>
  <cols>
    <col min="1" max="1" width="4.42578125" style="1" customWidth="1"/>
    <col min="2" max="2" width="22.85546875" style="1" customWidth="1"/>
    <col min="3" max="3" width="27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29.25" customHeight="1">
      <c r="A9" s="5"/>
      <c r="B9" s="128" t="s">
        <v>0</v>
      </c>
      <c r="C9" s="127" t="s">
        <v>126</v>
      </c>
      <c r="D9" s="6"/>
      <c r="E9" s="167" t="s">
        <v>69</v>
      </c>
      <c r="F9" s="168"/>
      <c r="G9" s="7">
        <v>15000</v>
      </c>
    </row>
    <row r="10" spans="1:7" ht="31.15" customHeight="1">
      <c r="A10" s="74"/>
      <c r="B10" s="163" t="s">
        <v>1</v>
      </c>
      <c r="C10" s="119" t="s">
        <v>59</v>
      </c>
      <c r="D10" s="118"/>
      <c r="E10" s="173" t="s">
        <v>2</v>
      </c>
      <c r="F10" s="173"/>
      <c r="G10" s="122" t="s">
        <v>60</v>
      </c>
    </row>
    <row r="11" spans="1:7" ht="21.6" customHeight="1">
      <c r="A11" s="74"/>
      <c r="B11" s="163" t="s">
        <v>3</v>
      </c>
      <c r="C11" s="120" t="s">
        <v>61</v>
      </c>
      <c r="D11" s="116"/>
      <c r="E11" s="173" t="s">
        <v>62</v>
      </c>
      <c r="F11" s="173"/>
      <c r="G11" s="123">
        <v>365</v>
      </c>
    </row>
    <row r="12" spans="1:7" ht="23.45" customHeight="1">
      <c r="A12" s="74"/>
      <c r="B12" s="163" t="s">
        <v>4</v>
      </c>
      <c r="C12" s="120" t="s">
        <v>63</v>
      </c>
      <c r="D12" s="116"/>
      <c r="E12" s="171" t="s">
        <v>64</v>
      </c>
      <c r="F12" s="171"/>
      <c r="G12" s="123">
        <f>G11*G9</f>
        <v>5475000</v>
      </c>
    </row>
    <row r="13" spans="1:7" ht="30" customHeight="1">
      <c r="A13" s="74"/>
      <c r="B13" s="163" t="s">
        <v>65</v>
      </c>
      <c r="C13" s="121" t="s">
        <v>66</v>
      </c>
      <c r="D13" s="117"/>
      <c r="E13" s="171" t="s">
        <v>67</v>
      </c>
      <c r="F13" s="171"/>
      <c r="G13" s="124" t="s">
        <v>125</v>
      </c>
    </row>
    <row r="14" spans="1:7" ht="20.25" customHeight="1">
      <c r="A14" s="74"/>
      <c r="B14" s="163" t="s">
        <v>5</v>
      </c>
      <c r="C14" s="121" t="s">
        <v>122</v>
      </c>
      <c r="D14" s="117"/>
      <c r="E14" s="171" t="s">
        <v>6</v>
      </c>
      <c r="F14" s="171"/>
      <c r="G14" s="122" t="s">
        <v>60</v>
      </c>
    </row>
    <row r="15" spans="1:7" ht="31.5" customHeight="1">
      <c r="A15" s="74"/>
      <c r="B15" s="163" t="s">
        <v>7</v>
      </c>
      <c r="C15" s="126">
        <v>44727</v>
      </c>
      <c r="D15" s="116"/>
      <c r="E15" s="172" t="s">
        <v>8</v>
      </c>
      <c r="F15" s="172"/>
      <c r="G15" s="125" t="s">
        <v>68</v>
      </c>
    </row>
    <row r="16" spans="1:7" ht="12" customHeight="1">
      <c r="A16" s="2"/>
      <c r="B16" s="129"/>
      <c r="C16" s="10"/>
      <c r="D16" s="11"/>
      <c r="E16" s="131"/>
      <c r="F16" s="131"/>
      <c r="G16" s="12"/>
    </row>
    <row r="17" spans="1:7" ht="12" customHeight="1">
      <c r="A17" s="13"/>
      <c r="B17" s="169" t="s">
        <v>9</v>
      </c>
      <c r="C17" s="170"/>
      <c r="D17" s="170"/>
      <c r="E17" s="170"/>
      <c r="F17" s="170"/>
      <c r="G17" s="170"/>
    </row>
    <row r="18" spans="1:7" ht="12" customHeight="1">
      <c r="A18" s="2"/>
      <c r="B18" s="14"/>
      <c r="C18" s="15"/>
      <c r="D18" s="15"/>
      <c r="E18" s="15"/>
      <c r="F18" s="16"/>
      <c r="G18" s="16"/>
    </row>
    <row r="19" spans="1:7" ht="12" customHeight="1">
      <c r="A19" s="5"/>
      <c r="B19" s="17" t="s">
        <v>10</v>
      </c>
      <c r="C19" s="18"/>
      <c r="D19" s="19"/>
      <c r="E19" s="19"/>
      <c r="F19" s="19"/>
      <c r="G19" s="19"/>
    </row>
    <row r="20" spans="1:7" ht="38.25" customHeight="1">
      <c r="A20" s="13"/>
      <c r="B20" s="20" t="s">
        <v>11</v>
      </c>
      <c r="C20" s="20" t="s">
        <v>12</v>
      </c>
      <c r="D20" s="20" t="s">
        <v>113</v>
      </c>
      <c r="E20" s="20" t="s">
        <v>14</v>
      </c>
      <c r="F20" s="20" t="s">
        <v>15</v>
      </c>
      <c r="G20" s="20" t="s">
        <v>16</v>
      </c>
    </row>
    <row r="21" spans="1:7" ht="12.75" customHeight="1">
      <c r="A21" s="13"/>
      <c r="B21" s="147" t="s">
        <v>70</v>
      </c>
      <c r="C21" s="148" t="s">
        <v>71</v>
      </c>
      <c r="D21" s="148">
        <v>667</v>
      </c>
      <c r="E21" s="144" t="s">
        <v>72</v>
      </c>
      <c r="F21" s="149">
        <v>800</v>
      </c>
      <c r="G21" s="149">
        <f>F21*D21</f>
        <v>533600</v>
      </c>
    </row>
    <row r="22" spans="1:7" ht="12.75" customHeight="1">
      <c r="A22" s="13"/>
      <c r="B22" s="147" t="s">
        <v>73</v>
      </c>
      <c r="C22" s="148" t="s">
        <v>71</v>
      </c>
      <c r="D22" s="148">
        <v>667</v>
      </c>
      <c r="E22" s="144" t="s">
        <v>74</v>
      </c>
      <c r="F22" s="149">
        <v>800</v>
      </c>
      <c r="G22" s="149">
        <f t="shared" ref="G22:G25" si="0">F22*D22</f>
        <v>533600</v>
      </c>
    </row>
    <row r="23" spans="1:7" ht="12.75" customHeight="1">
      <c r="A23" s="13"/>
      <c r="B23" s="147" t="s">
        <v>75</v>
      </c>
      <c r="C23" s="148" t="s">
        <v>17</v>
      </c>
      <c r="D23" s="148">
        <v>14</v>
      </c>
      <c r="E23" s="144" t="s">
        <v>76</v>
      </c>
      <c r="F23" s="149">
        <v>26000</v>
      </c>
      <c r="G23" s="149">
        <f t="shared" si="0"/>
        <v>364000</v>
      </c>
    </row>
    <row r="24" spans="1:7" ht="25.5" customHeight="1">
      <c r="A24" s="13"/>
      <c r="B24" s="147" t="s">
        <v>77</v>
      </c>
      <c r="C24" s="148" t="s">
        <v>17</v>
      </c>
      <c r="D24" s="148">
        <v>15</v>
      </c>
      <c r="E24" s="144" t="s">
        <v>78</v>
      </c>
      <c r="F24" s="149">
        <v>26000</v>
      </c>
      <c r="G24" s="149">
        <f t="shared" si="0"/>
        <v>390000</v>
      </c>
    </row>
    <row r="25" spans="1:7" ht="12.75" customHeight="1">
      <c r="A25" s="13"/>
      <c r="B25" s="147" t="s">
        <v>79</v>
      </c>
      <c r="C25" s="148" t="s">
        <v>80</v>
      </c>
      <c r="D25" s="148">
        <v>67</v>
      </c>
      <c r="E25" s="144" t="s">
        <v>81</v>
      </c>
      <c r="F25" s="149">
        <v>8000</v>
      </c>
      <c r="G25" s="149">
        <f t="shared" si="0"/>
        <v>536000</v>
      </c>
    </row>
    <row r="26" spans="1:7" ht="12.75" customHeight="1">
      <c r="A26" s="13"/>
      <c r="B26" s="22" t="s">
        <v>18</v>
      </c>
      <c r="C26" s="23"/>
      <c r="D26" s="23"/>
      <c r="E26" s="23"/>
      <c r="F26" s="24"/>
      <c r="G26" s="25">
        <f>SUM(G21:G25)</f>
        <v>2357200</v>
      </c>
    </row>
    <row r="27" spans="1:7" ht="12" customHeight="1">
      <c r="A27" s="2"/>
      <c r="B27" s="14"/>
      <c r="C27" s="16"/>
      <c r="D27" s="16"/>
      <c r="E27" s="16"/>
      <c r="F27" s="26"/>
      <c r="G27" s="26"/>
    </row>
    <row r="28" spans="1:7" ht="12" customHeight="1">
      <c r="A28" s="5"/>
      <c r="B28" s="27" t="s">
        <v>19</v>
      </c>
      <c r="C28" s="28"/>
      <c r="D28" s="29"/>
      <c r="E28" s="29"/>
      <c r="F28" s="30"/>
      <c r="G28" s="30"/>
    </row>
    <row r="29" spans="1:7" ht="24" customHeight="1">
      <c r="A29" s="5"/>
      <c r="B29" s="31" t="s">
        <v>11</v>
      </c>
      <c r="C29" s="32" t="s">
        <v>12</v>
      </c>
      <c r="D29" s="32" t="s">
        <v>13</v>
      </c>
      <c r="E29" s="31" t="s">
        <v>14</v>
      </c>
      <c r="F29" s="32" t="s">
        <v>15</v>
      </c>
      <c r="G29" s="31" t="s">
        <v>16</v>
      </c>
    </row>
    <row r="30" spans="1:7" ht="12" customHeight="1">
      <c r="A30" s="5"/>
      <c r="B30" s="33"/>
      <c r="C30" s="34" t="s">
        <v>58</v>
      </c>
      <c r="D30" s="34"/>
      <c r="E30" s="34"/>
      <c r="F30" s="33"/>
      <c r="G30" s="33"/>
    </row>
    <row r="31" spans="1:7" ht="12" customHeight="1">
      <c r="A31" s="5"/>
      <c r="B31" s="35" t="s">
        <v>20</v>
      </c>
      <c r="C31" s="36"/>
      <c r="D31" s="36"/>
      <c r="E31" s="36"/>
      <c r="F31" s="37"/>
      <c r="G31" s="37"/>
    </row>
    <row r="32" spans="1:7" ht="12" customHeight="1">
      <c r="A32" s="2"/>
      <c r="B32" s="38"/>
      <c r="C32" s="39"/>
      <c r="D32" s="39"/>
      <c r="E32" s="39"/>
      <c r="F32" s="40"/>
      <c r="G32" s="40"/>
    </row>
    <row r="33" spans="1:11" ht="12" customHeight="1">
      <c r="A33" s="5"/>
      <c r="B33" s="27" t="s">
        <v>21</v>
      </c>
      <c r="C33" s="28"/>
      <c r="D33" s="29"/>
      <c r="E33" s="29"/>
      <c r="F33" s="30"/>
      <c r="G33" s="30"/>
    </row>
    <row r="34" spans="1:11" ht="24" customHeight="1">
      <c r="A34" s="5"/>
      <c r="B34" s="41" t="s">
        <v>11</v>
      </c>
      <c r="C34" s="41" t="s">
        <v>12</v>
      </c>
      <c r="D34" s="41" t="s">
        <v>13</v>
      </c>
      <c r="E34" s="41" t="s">
        <v>14</v>
      </c>
      <c r="F34" s="42" t="s">
        <v>15</v>
      </c>
      <c r="G34" s="41" t="s">
        <v>16</v>
      </c>
    </row>
    <row r="35" spans="1:11" ht="12.75" customHeight="1">
      <c r="A35" s="13"/>
      <c r="B35" s="147" t="s">
        <v>82</v>
      </c>
      <c r="C35" s="148" t="s">
        <v>22</v>
      </c>
      <c r="D35" s="148">
        <v>0.25</v>
      </c>
      <c r="E35" s="144" t="s">
        <v>83</v>
      </c>
      <c r="F35" s="149">
        <v>160000</v>
      </c>
      <c r="G35" s="149">
        <f>F35*D35</f>
        <v>40000</v>
      </c>
    </row>
    <row r="36" spans="1:11" ht="12.75" customHeight="1">
      <c r="A36" s="13"/>
      <c r="B36" s="147" t="s">
        <v>84</v>
      </c>
      <c r="C36" s="148" t="s">
        <v>22</v>
      </c>
      <c r="D36" s="148">
        <v>0.25</v>
      </c>
      <c r="E36" s="144" t="s">
        <v>83</v>
      </c>
      <c r="F36" s="149">
        <v>160000</v>
      </c>
      <c r="G36" s="149">
        <f t="shared" ref="G36:G38" si="1">F36*D36</f>
        <v>40000</v>
      </c>
    </row>
    <row r="37" spans="1:11" ht="12.75" customHeight="1">
      <c r="A37" s="13"/>
      <c r="B37" s="147" t="s">
        <v>85</v>
      </c>
      <c r="C37" s="148" t="s">
        <v>86</v>
      </c>
      <c r="D37" s="148">
        <v>7</v>
      </c>
      <c r="E37" s="144" t="s">
        <v>87</v>
      </c>
      <c r="F37" s="149">
        <v>26000</v>
      </c>
      <c r="G37" s="149">
        <f t="shared" si="1"/>
        <v>182000</v>
      </c>
    </row>
    <row r="38" spans="1:11" ht="12.75" customHeight="1">
      <c r="A38" s="13"/>
      <c r="B38" s="147" t="s">
        <v>79</v>
      </c>
      <c r="C38" s="148" t="s">
        <v>80</v>
      </c>
      <c r="D38" s="146">
        <v>67</v>
      </c>
      <c r="E38" s="144" t="s">
        <v>88</v>
      </c>
      <c r="F38" s="149">
        <v>2500</v>
      </c>
      <c r="G38" s="149">
        <f t="shared" si="1"/>
        <v>167500</v>
      </c>
    </row>
    <row r="39" spans="1:11" ht="12.75" customHeight="1">
      <c r="A39" s="5"/>
      <c r="B39" s="43" t="s">
        <v>23</v>
      </c>
      <c r="C39" s="44"/>
      <c r="D39" s="44"/>
      <c r="E39" s="44"/>
      <c r="F39" s="45"/>
      <c r="G39" s="46">
        <f>SUM(G35:G38)</f>
        <v>429500</v>
      </c>
    </row>
    <row r="40" spans="1:11" ht="12" customHeight="1">
      <c r="A40" s="2"/>
      <c r="B40" s="38"/>
      <c r="C40" s="39"/>
      <c r="D40" s="39"/>
      <c r="E40" s="39"/>
      <c r="F40" s="40"/>
      <c r="G40" s="40"/>
    </row>
    <row r="41" spans="1:11" ht="12" customHeight="1">
      <c r="A41" s="5"/>
      <c r="B41" s="27" t="s">
        <v>24</v>
      </c>
      <c r="C41" s="28"/>
      <c r="D41" s="29"/>
      <c r="E41" s="29"/>
      <c r="F41" s="30"/>
      <c r="G41" s="30"/>
    </row>
    <row r="42" spans="1:11" ht="24" customHeight="1">
      <c r="A42" s="5"/>
      <c r="B42" s="42" t="s">
        <v>25</v>
      </c>
      <c r="C42" s="42" t="s">
        <v>26</v>
      </c>
      <c r="D42" s="42" t="s">
        <v>27</v>
      </c>
      <c r="E42" s="42" t="s">
        <v>14</v>
      </c>
      <c r="F42" s="42" t="s">
        <v>15</v>
      </c>
      <c r="G42" s="42" t="s">
        <v>16</v>
      </c>
      <c r="K42" s="115"/>
    </row>
    <row r="43" spans="1:11" ht="12.75" customHeight="1">
      <c r="A43" s="13"/>
      <c r="B43" s="49" t="s">
        <v>28</v>
      </c>
      <c r="C43" s="50"/>
      <c r="D43" s="9"/>
      <c r="E43" s="50"/>
      <c r="F43" s="48"/>
      <c r="G43" s="48"/>
    </row>
    <row r="44" spans="1:11" ht="12.75" customHeight="1">
      <c r="A44" s="13"/>
      <c r="B44" s="147" t="s">
        <v>89</v>
      </c>
      <c r="C44" s="148" t="s">
        <v>118</v>
      </c>
      <c r="D44" s="150">
        <v>600</v>
      </c>
      <c r="E44" s="148" t="s">
        <v>76</v>
      </c>
      <c r="F44" s="149">
        <f>Durazno!F44*'Al 22.06.22'!$I$44</f>
        <v>1158.905</v>
      </c>
      <c r="G44" s="149">
        <v>665400</v>
      </c>
      <c r="I44" s="164">
        <v>1.0449999999999999</v>
      </c>
    </row>
    <row r="45" spans="1:11" ht="12.75" customHeight="1">
      <c r="A45" s="13"/>
      <c r="B45" s="147" t="s">
        <v>91</v>
      </c>
      <c r="C45" s="148" t="s">
        <v>118</v>
      </c>
      <c r="D45" s="150">
        <v>267</v>
      </c>
      <c r="E45" s="148" t="s">
        <v>92</v>
      </c>
      <c r="F45" s="149">
        <f>Durazno!F45*'Al 22.06.22'!$I$44</f>
        <v>1082.6199999999999</v>
      </c>
      <c r="G45" s="149">
        <v>276612</v>
      </c>
    </row>
    <row r="46" spans="1:11" ht="12.75" customHeight="1">
      <c r="A46" s="13"/>
      <c r="B46" s="147" t="s">
        <v>93</v>
      </c>
      <c r="C46" s="148" t="s">
        <v>119</v>
      </c>
      <c r="D46" s="150">
        <v>5</v>
      </c>
      <c r="E46" s="148" t="s">
        <v>74</v>
      </c>
      <c r="F46" s="149">
        <f>Durazno!F46*'Al 22.06.22'!$I$44</f>
        <v>8493.76</v>
      </c>
      <c r="G46" s="149">
        <v>25000</v>
      </c>
    </row>
    <row r="47" spans="1:11" ht="12.75" customHeight="1">
      <c r="A47" s="13"/>
      <c r="B47" s="49" t="s">
        <v>29</v>
      </c>
      <c r="C47" s="50"/>
      <c r="D47" s="9"/>
      <c r="E47" s="50"/>
      <c r="F47" s="149">
        <f>Durazno!F47*'Al 22.06.22'!$I$44</f>
        <v>0</v>
      </c>
      <c r="G47" s="48"/>
    </row>
    <row r="48" spans="1:11" ht="12.75" customHeight="1">
      <c r="A48" s="13"/>
      <c r="B48" s="135" t="s">
        <v>111</v>
      </c>
      <c r="C48" s="148" t="s">
        <v>119</v>
      </c>
      <c r="D48" s="137">
        <v>4</v>
      </c>
      <c r="E48" s="136" t="s">
        <v>94</v>
      </c>
      <c r="F48" s="149">
        <f>Durazno!F48*'Al 22.06.22'!$I$44</f>
        <v>12958</v>
      </c>
      <c r="G48" s="133">
        <f t="shared" ref="G48" si="2">+F48*D48</f>
        <v>51832</v>
      </c>
    </row>
    <row r="49" spans="1:7" ht="12.75" customHeight="1">
      <c r="A49" s="13"/>
      <c r="B49" s="135" t="s">
        <v>95</v>
      </c>
      <c r="C49" s="148" t="s">
        <v>119</v>
      </c>
      <c r="D49" s="137">
        <v>3</v>
      </c>
      <c r="E49" s="136" t="s">
        <v>96</v>
      </c>
      <c r="F49" s="149">
        <f>Durazno!F49*'Al 22.06.22'!$I$44</f>
        <v>16929</v>
      </c>
      <c r="G49" s="133">
        <v>41400</v>
      </c>
    </row>
    <row r="50" spans="1:7" ht="12.75" customHeight="1">
      <c r="A50" s="13"/>
      <c r="B50" s="49" t="s">
        <v>30</v>
      </c>
      <c r="C50" s="50"/>
      <c r="D50" s="9"/>
      <c r="E50" s="50"/>
      <c r="F50" s="149">
        <f>Durazno!F50*'Al 22.06.22'!$I$44</f>
        <v>0</v>
      </c>
      <c r="G50" s="48"/>
    </row>
    <row r="51" spans="1:7" ht="12.75" customHeight="1">
      <c r="A51" s="13"/>
      <c r="B51" s="135" t="s">
        <v>97</v>
      </c>
      <c r="C51" s="148" t="s">
        <v>119</v>
      </c>
      <c r="D51" s="137">
        <v>1.8</v>
      </c>
      <c r="E51" s="136" t="s">
        <v>72</v>
      </c>
      <c r="F51" s="149">
        <f>Durazno!F51*'Al 22.06.22'!$I$44</f>
        <v>12974.72</v>
      </c>
      <c r="G51" s="133">
        <f>+F51*D51</f>
        <v>23354.495999999999</v>
      </c>
    </row>
    <row r="52" spans="1:7" ht="12.75" customHeight="1">
      <c r="A52" s="13"/>
      <c r="B52" s="135" t="s">
        <v>121</v>
      </c>
      <c r="C52" s="148" t="s">
        <v>119</v>
      </c>
      <c r="D52" s="137">
        <v>23</v>
      </c>
      <c r="E52" s="136" t="s">
        <v>72</v>
      </c>
      <c r="F52" s="149">
        <f>Durazno!F52*'Al 22.06.22'!$I$44</f>
        <v>3491.3449999999998</v>
      </c>
      <c r="G52" s="133">
        <f>+F52*D52</f>
        <v>80300.934999999998</v>
      </c>
    </row>
    <row r="53" spans="1:7" ht="12.75" customHeight="1">
      <c r="A53" s="13"/>
      <c r="B53" s="135" t="s">
        <v>98</v>
      </c>
      <c r="C53" s="136" t="s">
        <v>90</v>
      </c>
      <c r="D53" s="137">
        <v>0.25</v>
      </c>
      <c r="E53" s="136" t="s">
        <v>99</v>
      </c>
      <c r="F53" s="149">
        <f>Durazno!F53*'Al 22.06.22'!$I$44</f>
        <v>95722</v>
      </c>
      <c r="G53" s="133">
        <f t="shared" ref="G53" si="3">+F53*D53</f>
        <v>23930.5</v>
      </c>
    </row>
    <row r="54" spans="1:7" ht="12.75" customHeight="1">
      <c r="A54" s="13"/>
      <c r="B54" s="135" t="s">
        <v>100</v>
      </c>
      <c r="C54" s="148" t="s">
        <v>119</v>
      </c>
      <c r="D54" s="137">
        <v>1.2</v>
      </c>
      <c r="E54" s="136" t="s">
        <v>101</v>
      </c>
      <c r="F54" s="149">
        <f>Durazno!F54*'Al 22.06.22'!$I$44</f>
        <v>37107.949999999997</v>
      </c>
      <c r="G54" s="133">
        <f>+F54*D54</f>
        <v>44529.539999999994</v>
      </c>
    </row>
    <row r="55" spans="1:7" ht="12.75" customHeight="1">
      <c r="A55" s="13"/>
      <c r="B55" s="152" t="s">
        <v>102</v>
      </c>
      <c r="C55" s="134"/>
      <c r="D55" s="132"/>
      <c r="E55" s="134"/>
      <c r="F55" s="149">
        <f>Durazno!F55*'Al 22.06.22'!$I$44</f>
        <v>0</v>
      </c>
      <c r="G55" s="151"/>
    </row>
    <row r="56" spans="1:7" ht="12.75" customHeight="1">
      <c r="A56" s="13"/>
      <c r="B56" s="135" t="s">
        <v>103</v>
      </c>
      <c r="C56" s="148" t="s">
        <v>119</v>
      </c>
      <c r="D56" s="137">
        <v>1.5</v>
      </c>
      <c r="E56" s="136" t="s">
        <v>74</v>
      </c>
      <c r="F56" s="149">
        <f>Durazno!F56*'Al 22.06.22'!$I$44</f>
        <v>21192.6</v>
      </c>
      <c r="G56" s="133">
        <f t="shared" ref="G56:G57" si="4">+F56*D56</f>
        <v>31788.899999999998</v>
      </c>
    </row>
    <row r="57" spans="1:7" ht="12.75" customHeight="1">
      <c r="A57" s="13"/>
      <c r="B57" s="135" t="s">
        <v>120</v>
      </c>
      <c r="C57" s="148" t="s">
        <v>119</v>
      </c>
      <c r="D57" s="160">
        <v>0.9</v>
      </c>
      <c r="E57" s="159" t="s">
        <v>117</v>
      </c>
      <c r="F57" s="149">
        <f>Durazno!F57*'Al 22.06.22'!$I$44</f>
        <v>73773.864999999991</v>
      </c>
      <c r="G57" s="162">
        <f t="shared" si="4"/>
        <v>66396.478499999997</v>
      </c>
    </row>
    <row r="58" spans="1:7" ht="12.75" customHeight="1">
      <c r="A58" s="13"/>
      <c r="B58" s="152" t="s">
        <v>104</v>
      </c>
      <c r="C58" s="134"/>
      <c r="D58" s="132"/>
      <c r="E58" s="134"/>
      <c r="F58" s="149">
        <f>Durazno!F58*'Al 22.06.22'!$I$44</f>
        <v>0</v>
      </c>
      <c r="G58" s="151"/>
    </row>
    <row r="59" spans="1:7" ht="12.75" customHeight="1">
      <c r="A59" s="13"/>
      <c r="B59" s="135" t="s">
        <v>105</v>
      </c>
      <c r="C59" s="148" t="s">
        <v>119</v>
      </c>
      <c r="D59" s="137">
        <v>0.6</v>
      </c>
      <c r="E59" s="136" t="s">
        <v>106</v>
      </c>
      <c r="F59" s="149">
        <f>Durazno!F59*'Al 22.06.22'!$I$44</f>
        <v>112368.84999999999</v>
      </c>
      <c r="G59" s="133">
        <f t="shared" ref="G59:G60" si="5">+F59*D59</f>
        <v>67421.31</v>
      </c>
    </row>
    <row r="60" spans="1:7" ht="24" customHeight="1">
      <c r="A60" s="13"/>
      <c r="B60" s="153" t="s">
        <v>107</v>
      </c>
      <c r="C60" s="136" t="s">
        <v>118</v>
      </c>
      <c r="D60" s="137">
        <v>9</v>
      </c>
      <c r="E60" s="136" t="s">
        <v>108</v>
      </c>
      <c r="F60" s="149">
        <f>Durazno!F60*'Al 22.06.22'!$I$44</f>
        <v>19028.404999999999</v>
      </c>
      <c r="G60" s="133">
        <f t="shared" si="5"/>
        <v>171255.64499999999</v>
      </c>
    </row>
    <row r="61" spans="1:7" ht="13.5" customHeight="1">
      <c r="A61" s="5"/>
      <c r="B61" s="51" t="s">
        <v>31</v>
      </c>
      <c r="C61" s="52"/>
      <c r="D61" s="52"/>
      <c r="E61" s="52"/>
      <c r="F61" s="53"/>
      <c r="G61" s="54">
        <f>SUM(G43:G60)</f>
        <v>1569221.8045000001</v>
      </c>
    </row>
    <row r="62" spans="1:7" ht="12" customHeight="1">
      <c r="A62" s="2"/>
      <c r="B62" s="38"/>
      <c r="C62" s="39"/>
      <c r="D62" s="39"/>
      <c r="E62" s="55"/>
      <c r="F62" s="40"/>
      <c r="G62" s="40"/>
    </row>
    <row r="63" spans="1:7" ht="12" customHeight="1">
      <c r="A63" s="5"/>
      <c r="B63" s="27" t="s">
        <v>32</v>
      </c>
      <c r="C63" s="28"/>
      <c r="D63" s="29"/>
      <c r="E63" s="29"/>
      <c r="F63" s="30"/>
      <c r="G63" s="30"/>
    </row>
    <row r="64" spans="1:7" ht="24" customHeight="1">
      <c r="A64" s="5"/>
      <c r="B64" s="41" t="s">
        <v>33</v>
      </c>
      <c r="C64" s="42" t="s">
        <v>26</v>
      </c>
      <c r="D64" s="42" t="s">
        <v>27</v>
      </c>
      <c r="E64" s="41" t="s">
        <v>14</v>
      </c>
      <c r="F64" s="42" t="s">
        <v>15</v>
      </c>
      <c r="G64" s="41" t="s">
        <v>16</v>
      </c>
    </row>
    <row r="65" spans="1:7" ht="12.75" customHeight="1">
      <c r="A65" s="13"/>
      <c r="B65" s="8"/>
      <c r="C65" s="47"/>
      <c r="D65" s="48"/>
      <c r="E65" s="21"/>
      <c r="F65" s="56"/>
      <c r="G65" s="48"/>
    </row>
    <row r="66" spans="1:7" ht="13.5" customHeight="1">
      <c r="A66" s="5"/>
      <c r="B66" s="57" t="s">
        <v>34</v>
      </c>
      <c r="C66" s="58"/>
      <c r="D66" s="58"/>
      <c r="E66" s="58"/>
      <c r="F66" s="59"/>
      <c r="G66" s="60">
        <f>SUM(G65)</f>
        <v>0</v>
      </c>
    </row>
    <row r="67" spans="1:7" ht="12" customHeight="1">
      <c r="A67" s="2"/>
      <c r="B67" s="77"/>
      <c r="C67" s="77"/>
      <c r="D67" s="77"/>
      <c r="E67" s="77"/>
      <c r="F67" s="78"/>
      <c r="G67" s="78"/>
    </row>
    <row r="68" spans="1:7" ht="12" customHeight="1">
      <c r="A68" s="74"/>
      <c r="B68" s="79" t="s">
        <v>35</v>
      </c>
      <c r="C68" s="80"/>
      <c r="D68" s="80"/>
      <c r="E68" s="80"/>
      <c r="F68" s="80"/>
      <c r="G68" s="81">
        <f>G26+G39+G61+G66</f>
        <v>4355921.8045000006</v>
      </c>
    </row>
    <row r="69" spans="1:7" ht="12" customHeight="1">
      <c r="A69" s="74"/>
      <c r="B69" s="82" t="s">
        <v>36</v>
      </c>
      <c r="C69" s="62"/>
      <c r="D69" s="62"/>
      <c r="E69" s="62"/>
      <c r="F69" s="62"/>
      <c r="G69" s="83">
        <f>G68*0.05</f>
        <v>217796.09022500005</v>
      </c>
    </row>
    <row r="70" spans="1:7" ht="12" customHeight="1">
      <c r="A70" s="74"/>
      <c r="B70" s="84" t="s">
        <v>37</v>
      </c>
      <c r="C70" s="61"/>
      <c r="D70" s="61"/>
      <c r="E70" s="61"/>
      <c r="F70" s="61"/>
      <c r="G70" s="85">
        <f>G69+G68</f>
        <v>4573717.8947250005</v>
      </c>
    </row>
    <row r="71" spans="1:7" ht="12" customHeight="1">
      <c r="A71" s="74"/>
      <c r="B71" s="82" t="s">
        <v>38</v>
      </c>
      <c r="C71" s="62"/>
      <c r="D71" s="62"/>
      <c r="E71" s="62"/>
      <c r="F71" s="62"/>
      <c r="G71" s="83">
        <f>G12</f>
        <v>5475000</v>
      </c>
    </row>
    <row r="72" spans="1:7" ht="12" customHeight="1">
      <c r="A72" s="74"/>
      <c r="B72" s="86" t="s">
        <v>39</v>
      </c>
      <c r="C72" s="87"/>
      <c r="D72" s="87"/>
      <c r="E72" s="87"/>
      <c r="F72" s="87"/>
      <c r="G72" s="88">
        <f>G71-G70</f>
        <v>901282.10527499951</v>
      </c>
    </row>
    <row r="73" spans="1:7" ht="12" customHeight="1">
      <c r="A73" s="74"/>
      <c r="B73" s="75" t="s">
        <v>40</v>
      </c>
      <c r="C73" s="76"/>
      <c r="D73" s="76"/>
      <c r="E73" s="76"/>
      <c r="F73" s="76"/>
      <c r="G73" s="71"/>
    </row>
    <row r="74" spans="1:7" ht="12.75" customHeight="1" thickBot="1">
      <c r="A74" s="74"/>
      <c r="B74" s="89"/>
      <c r="C74" s="76"/>
      <c r="D74" s="76"/>
      <c r="E74" s="76"/>
      <c r="F74" s="76"/>
      <c r="G74" s="71"/>
    </row>
    <row r="75" spans="1:7" ht="12" customHeight="1">
      <c r="A75" s="74"/>
      <c r="B75" s="101" t="s">
        <v>41</v>
      </c>
      <c r="C75" s="102"/>
      <c r="D75" s="102"/>
      <c r="E75" s="102"/>
      <c r="F75" s="103"/>
      <c r="G75" s="71"/>
    </row>
    <row r="76" spans="1:7" ht="12" customHeight="1">
      <c r="A76" s="74"/>
      <c r="B76" s="104" t="s">
        <v>42</v>
      </c>
      <c r="C76" s="73"/>
      <c r="D76" s="73"/>
      <c r="E76" s="73"/>
      <c r="F76" s="105"/>
      <c r="G76" s="71"/>
    </row>
    <row r="77" spans="1:7" ht="12" customHeight="1">
      <c r="A77" s="74"/>
      <c r="B77" s="104" t="s">
        <v>43</v>
      </c>
      <c r="C77" s="73"/>
      <c r="D77" s="73"/>
      <c r="E77" s="73"/>
      <c r="F77" s="105"/>
      <c r="G77" s="71"/>
    </row>
    <row r="78" spans="1:7" ht="12" customHeight="1">
      <c r="A78" s="74"/>
      <c r="B78" s="104" t="s">
        <v>44</v>
      </c>
      <c r="C78" s="73"/>
      <c r="D78" s="73"/>
      <c r="E78" s="73"/>
      <c r="F78" s="105"/>
      <c r="G78" s="71"/>
    </row>
    <row r="79" spans="1:7" ht="12" customHeight="1">
      <c r="A79" s="74"/>
      <c r="B79" s="104" t="s">
        <v>45</v>
      </c>
      <c r="C79" s="73"/>
      <c r="D79" s="73"/>
      <c r="E79" s="73"/>
      <c r="F79" s="105"/>
      <c r="G79" s="71"/>
    </row>
    <row r="80" spans="1:7" ht="12" customHeight="1">
      <c r="A80" s="74"/>
      <c r="B80" s="104" t="s">
        <v>46</v>
      </c>
      <c r="C80" s="73"/>
      <c r="D80" s="73"/>
      <c r="E80" s="73"/>
      <c r="F80" s="105"/>
      <c r="G80" s="71"/>
    </row>
    <row r="81" spans="1:7" ht="12.75" customHeight="1" thickBot="1">
      <c r="A81" s="74"/>
      <c r="B81" s="106" t="s">
        <v>47</v>
      </c>
      <c r="C81" s="107"/>
      <c r="D81" s="107"/>
      <c r="E81" s="107"/>
      <c r="F81" s="108"/>
      <c r="G81" s="71"/>
    </row>
    <row r="82" spans="1:7" ht="12.75" customHeight="1">
      <c r="A82" s="74"/>
      <c r="B82" s="99"/>
      <c r="C82" s="73"/>
      <c r="D82" s="73"/>
      <c r="E82" s="73"/>
      <c r="F82" s="73"/>
      <c r="G82" s="71"/>
    </row>
    <row r="83" spans="1:7" ht="15" customHeight="1" thickBot="1">
      <c r="A83" s="74"/>
      <c r="B83" s="165" t="s">
        <v>48</v>
      </c>
      <c r="C83" s="166"/>
      <c r="D83" s="98"/>
      <c r="E83" s="64"/>
      <c r="F83" s="64"/>
      <c r="G83" s="71"/>
    </row>
    <row r="84" spans="1:7" ht="12" customHeight="1">
      <c r="A84" s="74"/>
      <c r="B84" s="91" t="s">
        <v>33</v>
      </c>
      <c r="C84" s="65" t="s">
        <v>49</v>
      </c>
      <c r="D84" s="92" t="s">
        <v>50</v>
      </c>
      <c r="E84" s="64"/>
      <c r="F84" s="64"/>
      <c r="G84" s="71"/>
    </row>
    <row r="85" spans="1:7" ht="12" customHeight="1">
      <c r="A85" s="74"/>
      <c r="B85" s="93" t="s">
        <v>51</v>
      </c>
      <c r="C85" s="66">
        <v>1762400</v>
      </c>
      <c r="D85" s="94">
        <f>(C85/C91)</f>
        <v>0.46407866796993497</v>
      </c>
      <c r="E85" s="64"/>
      <c r="F85" s="64"/>
      <c r="G85" s="71"/>
    </row>
    <row r="86" spans="1:7" ht="12" customHeight="1">
      <c r="A86" s="74"/>
      <c r="B86" s="93" t="s">
        <v>52</v>
      </c>
      <c r="C86" s="67">
        <v>0</v>
      </c>
      <c r="D86" s="94">
        <v>0</v>
      </c>
      <c r="E86" s="64"/>
      <c r="F86" s="64"/>
      <c r="G86" s="71"/>
    </row>
    <row r="87" spans="1:7" ht="12" customHeight="1">
      <c r="A87" s="74"/>
      <c r="B87" s="93" t="s">
        <v>53</v>
      </c>
      <c r="C87" s="66">
        <v>353400</v>
      </c>
      <c r="D87" s="94">
        <f>(C87/C91)</f>
        <v>9.3057989821025311E-2</v>
      </c>
      <c r="E87" s="64"/>
      <c r="F87" s="64"/>
      <c r="G87" s="71"/>
    </row>
    <row r="88" spans="1:7" ht="12" customHeight="1">
      <c r="A88" s="74"/>
      <c r="B88" s="93" t="s">
        <v>25</v>
      </c>
      <c r="C88" s="66">
        <v>1545072</v>
      </c>
      <c r="D88" s="94">
        <f>(C88/C91)</f>
        <v>0.40685142741582125</v>
      </c>
      <c r="E88" s="64"/>
      <c r="F88" s="64"/>
      <c r="G88" s="71"/>
    </row>
    <row r="89" spans="1:7" ht="12" customHeight="1">
      <c r="A89" s="74"/>
      <c r="B89" s="93" t="s">
        <v>54</v>
      </c>
      <c r="C89" s="68"/>
      <c r="D89" s="94">
        <f>(C89/C91)</f>
        <v>0</v>
      </c>
      <c r="E89" s="70"/>
      <c r="F89" s="70"/>
      <c r="G89" s="71"/>
    </row>
    <row r="90" spans="1:7" ht="12" customHeight="1">
      <c r="A90" s="74"/>
      <c r="B90" s="93" t="s">
        <v>55</v>
      </c>
      <c r="C90" s="68">
        <v>136760</v>
      </c>
      <c r="D90" s="94">
        <f>(C90/C91)</f>
        <v>3.6011914793218511E-2</v>
      </c>
      <c r="E90" s="70"/>
      <c r="F90" s="70"/>
      <c r="G90" s="71"/>
    </row>
    <row r="91" spans="1:7" ht="12.75" customHeight="1" thickBot="1">
      <c r="A91" s="74"/>
      <c r="B91" s="95" t="s">
        <v>56</v>
      </c>
      <c r="C91" s="96">
        <f>SUM(C85:C90)</f>
        <v>3797632</v>
      </c>
      <c r="D91" s="97">
        <f>SUM(D85:D90)</f>
        <v>1</v>
      </c>
      <c r="E91" s="70"/>
      <c r="F91" s="70"/>
      <c r="G91" s="71"/>
    </row>
    <row r="92" spans="1:7" ht="12" customHeight="1">
      <c r="A92" s="74"/>
      <c r="B92" s="89"/>
      <c r="C92" s="76"/>
      <c r="D92" s="76"/>
      <c r="E92" s="76"/>
      <c r="F92" s="76"/>
      <c r="G92" s="71"/>
    </row>
    <row r="93" spans="1:7" ht="12.75" customHeight="1">
      <c r="A93" s="74"/>
      <c r="B93" s="90"/>
      <c r="C93" s="76"/>
      <c r="D93" s="76"/>
      <c r="E93" s="76"/>
      <c r="F93" s="76"/>
      <c r="G93" s="71"/>
    </row>
    <row r="94" spans="1:7" ht="12" customHeight="1">
      <c r="A94" s="63"/>
      <c r="B94" s="110"/>
      <c r="C94" s="111" t="s">
        <v>109</v>
      </c>
      <c r="D94" s="112"/>
      <c r="E94" s="113"/>
      <c r="F94" s="69"/>
      <c r="G94" s="71"/>
    </row>
    <row r="95" spans="1:7" ht="12" customHeight="1">
      <c r="A95" s="74"/>
      <c r="B95" s="155" t="s">
        <v>33</v>
      </c>
      <c r="C95" s="157" t="s">
        <v>114</v>
      </c>
      <c r="D95" s="155" t="s">
        <v>115</v>
      </c>
      <c r="E95" s="155" t="s">
        <v>116</v>
      </c>
      <c r="F95" s="70"/>
      <c r="G95" s="71"/>
    </row>
    <row r="96" spans="1:7" ht="12" customHeight="1">
      <c r="A96" s="74"/>
      <c r="B96" s="154" t="s">
        <v>112</v>
      </c>
      <c r="C96" s="156">
        <v>15000</v>
      </c>
      <c r="D96" s="156">
        <v>25000</v>
      </c>
      <c r="E96" s="158">
        <v>30000</v>
      </c>
      <c r="F96" s="109"/>
      <c r="G96" s="72"/>
    </row>
    <row r="97" spans="1:7" ht="12.75" customHeight="1" thickBot="1">
      <c r="A97" s="74"/>
      <c r="B97" s="95" t="s">
        <v>110</v>
      </c>
      <c r="C97" s="96">
        <f>(G70/C96)</f>
        <v>304.91452631500005</v>
      </c>
      <c r="D97" s="96">
        <f>(G70/D96)</f>
        <v>182.94871578900003</v>
      </c>
      <c r="E97" s="114">
        <f>(G70/E96)</f>
        <v>152.45726315750002</v>
      </c>
      <c r="F97" s="109"/>
      <c r="G97" s="72"/>
    </row>
    <row r="98" spans="1:7" ht="15.6" customHeight="1">
      <c r="A98" s="74"/>
      <c r="B98" s="100" t="s">
        <v>57</v>
      </c>
      <c r="C98" s="73"/>
      <c r="D98" s="73"/>
      <c r="E98" s="73"/>
      <c r="F98" s="73"/>
      <c r="G98" s="73"/>
    </row>
    <row r="99" spans="1:7" ht="11.25" customHeight="1">
      <c r="B99" s="1" t="s">
        <v>124</v>
      </c>
    </row>
    <row r="100" spans="1:7" ht="11.25" customHeight="1">
      <c r="B100" s="1" t="s">
        <v>123</v>
      </c>
    </row>
  </sheetData>
  <mergeCells count="9">
    <mergeCell ref="E15:F15"/>
    <mergeCell ref="B17:G17"/>
    <mergeCell ref="B83:C83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D255F9-D4BB-49AC-B04B-FDBCD41D33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D9788-2BFB-4056-8199-CEFA55CCA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5EF93A-C4F3-4054-A09A-82B32C740803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purl.org/dc/dcmitype/"/>
    <ds:schemaRef ds:uri="c5dbce2d-49dc-4afe-a5b0-d7fb7a901161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Durazno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2021-10-18T16:29:16Z</cp:lastPrinted>
  <dcterms:created xsi:type="dcterms:W3CDTF">2020-11-27T12:49:26Z</dcterms:created>
  <dcterms:modified xsi:type="dcterms:W3CDTF">2022-07-21T19:51:15Z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