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ESPINACA" sheetId="1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0" l="1"/>
  <c r="G52" i="10"/>
  <c r="G22" i="10" l="1"/>
  <c r="G24" i="10"/>
  <c r="G23" i="10"/>
  <c r="G58" i="10"/>
  <c r="G59" i="10" s="1"/>
  <c r="C82" i="10" s="1"/>
  <c r="G53" i="10"/>
  <c r="G50" i="10"/>
  <c r="G48" i="10"/>
  <c r="G47" i="10"/>
  <c r="G46" i="10"/>
  <c r="G45" i="10"/>
  <c r="G44" i="10"/>
  <c r="G42" i="10"/>
  <c r="G36" i="10"/>
  <c r="G35" i="10"/>
  <c r="G34" i="10"/>
  <c r="C79" i="10"/>
  <c r="G21" i="10"/>
  <c r="G12" i="10"/>
  <c r="G64" i="10" s="1"/>
  <c r="G25" i="10" l="1"/>
  <c r="C78" i="10" s="1"/>
  <c r="G37" i="10"/>
  <c r="C80" i="10" s="1"/>
  <c r="G54" i="10"/>
  <c r="C81" i="10" s="1"/>
  <c r="G61" i="10" l="1"/>
  <c r="G62" i="10" s="1"/>
  <c r="C83" i="10" s="1"/>
  <c r="G63" i="10" l="1"/>
  <c r="C84" i="10"/>
  <c r="D83" i="10" s="1"/>
  <c r="C89" i="10" l="1"/>
  <c r="G65" i="10"/>
  <c r="D89" i="10"/>
  <c r="E89" i="10"/>
  <c r="D81" i="10"/>
  <c r="D82" i="10"/>
  <c r="D79" i="10"/>
  <c r="D80" i="10"/>
  <c r="D78" i="10"/>
  <c r="D84" i="10" l="1"/>
</calcChain>
</file>

<file path=xl/sharedStrings.xml><?xml version="1.0" encoding="utf-8"?>
<sst xmlns="http://schemas.openxmlformats.org/spreadsheetml/2006/main" count="150" uniqueCount="103">
  <si>
    <t>RUBRO O CULTIVO</t>
  </si>
  <si>
    <t>ESPINACA</t>
  </si>
  <si>
    <t>RENDIMIENTO (atados/Há.)</t>
  </si>
  <si>
    <t>VARIEDAD</t>
  </si>
  <si>
    <t xml:space="preserve">LAGOS </t>
  </si>
  <si>
    <t>FECHA ESTIMADA  PRECIO VENTA</t>
  </si>
  <si>
    <t>Diciembre-Enero</t>
  </si>
  <si>
    <t>NIVEL TECNOLÓGICO</t>
  </si>
  <si>
    <t>MEDIO</t>
  </si>
  <si>
    <t>PRECIO ESPERADO ($/Un)</t>
  </si>
  <si>
    <t>REGIÓN</t>
  </si>
  <si>
    <t>ARAUCANIA</t>
  </si>
  <si>
    <t>INGRESO ESPERADO, con IVA ($)</t>
  </si>
  <si>
    <t>AGENCIA DE ÁREA</t>
  </si>
  <si>
    <t xml:space="preserve">PADRE LAS CASAS 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</si>
  <si>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</si>
  <si>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</si>
  <si>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</si>
  <si>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</si>
  <si>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</si>
  <si>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</si>
  <si>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</si>
  <si>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</si>
  <si>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</si>
  <si>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</si>
  <si>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</si>
  <si>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</si>
  <si>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</si>
  <si>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</si>
  <si>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</si>
  <si>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</si>
  <si>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</si>
  <si>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Noviembre-Enero</t>
  </si>
  <si>
    <t>Aplicación de Fertilizantes</t>
  </si>
  <si>
    <t>Octubre-Enero</t>
  </si>
  <si>
    <t>Preparacion de suelos</t>
  </si>
  <si>
    <t>Octubre-Noviembre</t>
  </si>
  <si>
    <t>Limpieza, Cosecha y otros</t>
  </si>
  <si>
    <t>Diciembre-enero</t>
  </si>
  <si>
    <t>Subtotal Jornadas Hombre</t>
  </si>
  <si>
    <t>JORNADAS ANIMAL</t>
  </si>
  <si>
    <t>Subtotal Jornadas Animal</t>
  </si>
  <si>
    <t>MAQUINARIA</t>
  </si>
  <si>
    <t>Rastrajes</t>
  </si>
  <si>
    <t>JM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</si>
  <si>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</si>
  <si>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</si>
  <si>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</si>
  <si>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</si>
  <si>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</si>
  <si>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</si>
  <si>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</si>
  <si>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</si>
  <si>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</si>
  <si>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</si>
  <si>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Cal</t>
  </si>
  <si>
    <t>Octubre</t>
  </si>
  <si>
    <t>Nitrato de Potasio</t>
  </si>
  <si>
    <t>Mezcla NPK 11-30-11</t>
  </si>
  <si>
    <t>Foliar Aminoterra</t>
  </si>
  <si>
    <t>L</t>
  </si>
  <si>
    <t>Noviembre-Diciembre</t>
  </si>
  <si>
    <t>Vitaterra</t>
  </si>
  <si>
    <t>CONTROL DE PLAGAS Y ENFERMEDADES</t>
  </si>
  <si>
    <t>Zero</t>
  </si>
  <si>
    <t xml:space="preserve">MM 70 Herbicida </t>
  </si>
  <si>
    <t>kg</t>
  </si>
  <si>
    <t>Ridomil Gold MZ 68</t>
  </si>
  <si>
    <t>Metaxil MZ 58</t>
  </si>
  <si>
    <t>Subtotal Insumos</t>
  </si>
  <si>
    <t>OTROS</t>
  </si>
  <si>
    <t>Item</t>
  </si>
  <si>
    <t>Traslados Internos</t>
  </si>
  <si>
    <t xml:space="preserve">Unidad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</si>
  <si>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</si>
  <si>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</si>
  <si>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</si>
  <si>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</si>
  <si>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</si>
  <si>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</si>
  <si>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</si>
  <si>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</si>
  <si>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</si>
  <si>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</si>
  <si>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</si>
  <si>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</si>
  <si>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</si>
  <si>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</si>
  <si>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</si>
  <si>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</si>
  <si>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</si>
  <si>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</si>
  <si>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</si>
  <si>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</si>
  <si>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</si>
  <si>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</si>
  <si>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</si>
  <si>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</si>
  <si>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</si>
  <si>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(atados/há)</t>
  </si>
  <si>
    <t>Costo unitario ($/atado) (*)</t>
  </si>
  <si>
    <t>(*): Este valor representa el valor mìnimo de venta del producto</t>
  </si>
  <si>
    <t>Vibrocultivador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</si>
</sst>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7"/>
      <color rgb="FFFF0000"/>
      <name val="Calibri"/>
      <family val="2"/>
    </font>
    <font>
      <b/>
      <sz val="7"/>
      <name val="Calibri"/>
      <family val="2"/>
    </font>
    <font>
      <b/>
      <sz val="7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9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center" wrapText="1"/>
    </xf>
    <xf numFmtId="49" fontId="3" fillId="3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/>
    </xf>
    <xf numFmtId="49" fontId="2" fillId="2" borderId="56" xfId="0" applyNumberFormat="1" applyFont="1" applyFill="1" applyBorder="1"/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3" fontId="2" fillId="2" borderId="53" xfId="0" applyNumberFormat="1" applyFont="1" applyFill="1" applyBorder="1" applyAlignment="1">
      <alignment vertical="center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0" fillId="0" borderId="0" xfId="0" applyNumberFormat="1" applyFill="1"/>
    <xf numFmtId="0" fontId="0" fillId="0" borderId="20" xfId="0" applyNumberFormat="1" applyFill="1" applyBorder="1"/>
    <xf numFmtId="3" fontId="2" fillId="0" borderId="0" xfId="0" applyNumberFormat="1" applyFont="1" applyFill="1"/>
    <xf numFmtId="0" fontId="0" fillId="0" borderId="8" xfId="0" applyFill="1" applyBorder="1"/>
    <xf numFmtId="49" fontId="2" fillId="0" borderId="56" xfId="0" applyNumberFormat="1" applyFont="1" applyFill="1" applyBorder="1"/>
    <xf numFmtId="0" fontId="2" fillId="0" borderId="56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165" fontId="8" fillId="7" borderId="37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64" fontId="15" fillId="5" borderId="30" xfId="0" applyNumberFormat="1" applyFont="1" applyFill="1" applyBorder="1" applyAlignment="1">
      <alignment vertical="center"/>
    </xf>
    <xf numFmtId="0" fontId="2" fillId="2" borderId="6" xfId="0" applyFont="1" applyFill="1" applyBorder="1"/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57" xfId="0" applyNumberFormat="1" applyFont="1" applyFill="1" applyBorder="1" applyAlignment="1">
      <alignment horizontal="center" vertical="center"/>
    </xf>
    <xf numFmtId="49" fontId="15" fillId="3" borderId="57" xfId="0" applyNumberFormat="1" applyFont="1" applyFill="1" applyBorder="1" applyAlignment="1">
      <alignment horizontal="center" vertical="center" wrapText="1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3" fontId="3" fillId="3" borderId="53" xfId="0" applyNumberFormat="1" applyFont="1" applyFill="1" applyBorder="1" applyAlignment="1">
      <alignment vertical="center"/>
    </xf>
    <xf numFmtId="0" fontId="2" fillId="2" borderId="58" xfId="0" applyFont="1" applyFill="1" applyBorder="1"/>
    <xf numFmtId="0" fontId="2" fillId="2" borderId="59" xfId="0" applyFont="1" applyFill="1" applyBorder="1"/>
    <xf numFmtId="0" fontId="2" fillId="2" borderId="59" xfId="0" applyFont="1" applyFill="1" applyBorder="1" applyAlignment="1">
      <alignment horizontal="center"/>
    </xf>
    <xf numFmtId="3" fontId="2" fillId="2" borderId="59" xfId="0" applyNumberFormat="1" applyFont="1" applyFill="1" applyBorder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center"/>
    </xf>
    <xf numFmtId="3" fontId="2" fillId="2" borderId="16" xfId="0" applyNumberFormat="1" applyFont="1" applyFill="1" applyBorder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2" borderId="23" xfId="0" applyFont="1" applyFill="1" applyBorder="1" applyAlignment="1">
      <alignment horizontal="center"/>
    </xf>
    <xf numFmtId="3" fontId="2" fillId="2" borderId="23" xfId="0" applyNumberFormat="1" applyFont="1" applyFill="1" applyBorder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0" fontId="15" fillId="5" borderId="25" xfId="0" applyFont="1" applyFill="1" applyBorder="1" applyAlignment="1">
      <alignment horizontal="center"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center"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15" fillId="5" borderId="13" xfId="0" applyFont="1" applyFill="1" applyBorder="1" applyAlignment="1">
      <alignment horizontal="center"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5" fillId="5" borderId="30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4" fillId="2" borderId="56" xfId="0" applyNumberFormat="1" applyFont="1" applyFill="1" applyBorder="1" applyAlignment="1">
      <alignment horizontal="justify" vertical="top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vertical="center"/>
    </xf>
    <xf numFmtId="3" fontId="17" fillId="0" borderId="53" xfId="0" applyNumberFormat="1" applyFont="1" applyBorder="1"/>
    <xf numFmtId="1" fontId="2" fillId="2" borderId="5" xfId="0" applyNumberFormat="1" applyFont="1" applyFill="1" applyBorder="1" applyAlignment="1">
      <alignment horizontal="justify" vertical="top" wrapText="1"/>
    </xf>
    <xf numFmtId="49" fontId="2" fillId="2" borderId="54" xfId="0" applyNumberFormat="1" applyFont="1" applyFill="1" applyBorder="1" applyAlignment="1">
      <alignment horizontal="left"/>
    </xf>
    <xf numFmtId="49" fontId="2" fillId="0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60" xfId="0" applyFill="1" applyBorder="1"/>
    <xf numFmtId="0" fontId="2" fillId="2" borderId="61" xfId="0" applyFont="1" applyFill="1" applyBorder="1" applyAlignment="1">
      <alignment wrapText="1"/>
    </xf>
    <xf numFmtId="49" fontId="15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6" xfId="0" applyFont="1" applyFill="1" applyBorder="1" applyAlignment="1">
      <alignment horizontal="right"/>
    </xf>
    <xf numFmtId="3" fontId="2" fillId="2" borderId="56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/>
    </xf>
    <xf numFmtId="3" fontId="2" fillId="0" borderId="56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horizontal="right" wrapText="1"/>
    </xf>
    <xf numFmtId="0" fontId="14" fillId="0" borderId="0" xfId="0" applyNumberFormat="1" applyFont="1" applyFill="1"/>
    <xf numFmtId="49" fontId="19" fillId="7" borderId="50" xfId="0" applyNumberFormat="1" applyFont="1" applyFill="1" applyBorder="1" applyAlignment="1">
      <alignment vertical="center"/>
    </xf>
    <xf numFmtId="49" fontId="19" fillId="7" borderId="35" xfId="0" applyNumberFormat="1" applyFont="1" applyFill="1" applyBorder="1" applyAlignment="1">
      <alignment vertical="center"/>
    </xf>
    <xf numFmtId="49" fontId="20" fillId="8" borderId="2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horizontal="right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533400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61" workbookViewId="0">
      <selection activeCell="H25" sqref="H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42578125" style="1" customWidth="1"/>
    <col min="3" max="3" width="19.42578125" style="1" customWidth="1"/>
    <col min="4" max="4" width="9.42578125" style="1" customWidth="1"/>
    <col min="5" max="5" width="14.42578125" style="82" customWidth="1"/>
    <col min="6" max="6" width="11" style="1" customWidth="1"/>
    <col min="7" max="7" width="12.42578125" style="1" customWidth="1"/>
    <col min="8" max="12" width="10.85546875" style="65" customWidth="1"/>
    <col min="13" max="255" width="10.85546875" style="1" customWidth="1"/>
  </cols>
  <sheetData>
    <row r="1" spans="1:7" ht="15" customHeight="1" x14ac:dyDescent="0.25">
      <c r="A1" s="2"/>
      <c r="B1" s="2"/>
      <c r="C1" s="2"/>
      <c r="D1" s="2"/>
      <c r="E1" s="71"/>
      <c r="F1" s="2"/>
      <c r="G1" s="2"/>
    </row>
    <row r="2" spans="1:7" ht="15" customHeight="1" x14ac:dyDescent="0.25">
      <c r="A2" s="2"/>
      <c r="B2" s="2"/>
      <c r="C2" s="2"/>
      <c r="D2" s="2"/>
      <c r="E2" s="71"/>
      <c r="F2" s="2"/>
      <c r="G2" s="2"/>
    </row>
    <row r="3" spans="1:7" ht="15" customHeight="1" x14ac:dyDescent="0.25">
      <c r="A3" s="2"/>
      <c r="B3" s="2"/>
      <c r="C3" s="2"/>
      <c r="D3" s="2"/>
      <c r="E3" s="71"/>
      <c r="F3" s="2"/>
      <c r="G3" s="2"/>
    </row>
    <row r="4" spans="1:7" ht="15" customHeight="1" x14ac:dyDescent="0.25">
      <c r="A4" s="2"/>
      <c r="B4" s="2"/>
      <c r="C4" s="2"/>
      <c r="D4" s="2"/>
      <c r="E4" s="71"/>
      <c r="F4" s="2"/>
      <c r="G4" s="2"/>
    </row>
    <row r="5" spans="1:7" ht="15" customHeight="1" x14ac:dyDescent="0.25">
      <c r="A5" s="2"/>
      <c r="B5" s="2"/>
      <c r="C5" s="2"/>
      <c r="D5" s="2"/>
      <c r="E5" s="71"/>
      <c r="F5" s="2"/>
      <c r="G5" s="2"/>
    </row>
    <row r="6" spans="1:7" ht="15" customHeight="1" x14ac:dyDescent="0.25">
      <c r="A6" s="2"/>
      <c r="B6" s="2"/>
      <c r="C6" s="2"/>
      <c r="D6" s="2"/>
      <c r="E6" s="71"/>
      <c r="F6" s="2"/>
      <c r="G6" s="2"/>
    </row>
    <row r="7" spans="1:7" ht="15" customHeight="1" x14ac:dyDescent="0.25">
      <c r="A7" s="2"/>
      <c r="B7" s="2"/>
      <c r="C7" s="2"/>
      <c r="D7" s="2"/>
      <c r="E7" s="71"/>
      <c r="F7" s="2"/>
      <c r="G7" s="2"/>
    </row>
    <row r="8" spans="1:7" ht="15" customHeight="1" x14ac:dyDescent="0.25">
      <c r="A8" s="2"/>
      <c r="B8" s="158"/>
      <c r="C8" s="3"/>
      <c r="D8" s="2"/>
      <c r="E8" s="72"/>
      <c r="F8" s="3"/>
      <c r="G8" s="3"/>
    </row>
    <row r="9" spans="1:7" ht="12" customHeight="1" x14ac:dyDescent="0.25">
      <c r="A9" s="29"/>
      <c r="B9" s="160" t="s">
        <v>0</v>
      </c>
      <c r="C9" s="154" t="s">
        <v>1</v>
      </c>
      <c r="D9" s="87"/>
      <c r="E9" s="185" t="s">
        <v>2</v>
      </c>
      <c r="F9" s="186"/>
      <c r="G9" s="84">
        <v>15000</v>
      </c>
    </row>
    <row r="10" spans="1:7" ht="15" x14ac:dyDescent="0.25">
      <c r="A10" s="29"/>
      <c r="B10" s="161" t="s">
        <v>3</v>
      </c>
      <c r="C10" s="155" t="s">
        <v>4</v>
      </c>
      <c r="D10" s="87"/>
      <c r="E10" s="187" t="s">
        <v>5</v>
      </c>
      <c r="F10" s="188"/>
      <c r="G10" s="64" t="s">
        <v>6</v>
      </c>
    </row>
    <row r="11" spans="1:7" ht="18" customHeight="1" x14ac:dyDescent="0.25">
      <c r="A11" s="29"/>
      <c r="B11" s="161" t="s">
        <v>7</v>
      </c>
      <c r="C11" s="154" t="s">
        <v>8</v>
      </c>
      <c r="D11" s="87"/>
      <c r="E11" s="187" t="s">
        <v>9</v>
      </c>
      <c r="F11" s="188"/>
      <c r="G11" s="84">
        <v>400</v>
      </c>
    </row>
    <row r="12" spans="1:7" ht="11.25" customHeight="1" x14ac:dyDescent="0.25">
      <c r="A12" s="29"/>
      <c r="B12" s="161" t="s">
        <v>10</v>
      </c>
      <c r="C12" s="156" t="s">
        <v>11</v>
      </c>
      <c r="D12" s="87"/>
      <c r="E12" s="63" t="s">
        <v>12</v>
      </c>
      <c r="F12" s="62"/>
      <c r="G12" s="85">
        <f>(G9*G11)</f>
        <v>6000000</v>
      </c>
    </row>
    <row r="13" spans="1:7" ht="11.25" customHeight="1" x14ac:dyDescent="0.25">
      <c r="A13" s="29"/>
      <c r="B13" s="161" t="s">
        <v>13</v>
      </c>
      <c r="C13" s="154" t="s">
        <v>14</v>
      </c>
      <c r="D13" s="87"/>
      <c r="E13" s="187" t="s">
        <v>15</v>
      </c>
      <c r="F13" s="188"/>
      <c r="G13" s="63" t="s">
        <v>16</v>
      </c>
    </row>
    <row r="14" spans="1:7" ht="13.5" customHeight="1" x14ac:dyDescent="0.25">
      <c r="A14" s="29"/>
      <c r="B14" s="161" t="s">
        <v>17</v>
      </c>
      <c r="C14" s="154" t="s">
        <v>14</v>
      </c>
      <c r="D14" s="87"/>
      <c r="E14" s="187" t="s">
        <v>18</v>
      </c>
      <c r="F14" s="188"/>
      <c r="G14" s="64" t="s">
        <v>6</v>
      </c>
    </row>
    <row r="15" spans="1:7" ht="25.5" x14ac:dyDescent="0.25">
      <c r="A15" s="29"/>
      <c r="B15" s="161" t="s">
        <v>19</v>
      </c>
      <c r="C15" s="157">
        <v>44727</v>
      </c>
      <c r="D15" s="87"/>
      <c r="E15" s="189" t="s">
        <v>20</v>
      </c>
      <c r="F15" s="190"/>
      <c r="G15" s="64" t="s">
        <v>21</v>
      </c>
    </row>
    <row r="16" spans="1:7" ht="12" customHeight="1" x14ac:dyDescent="0.25">
      <c r="A16" s="2"/>
      <c r="B16" s="159"/>
      <c r="C16" s="88"/>
      <c r="D16" s="89"/>
      <c r="E16" s="90"/>
      <c r="F16" s="91"/>
      <c r="G16" s="92"/>
    </row>
    <row r="17" spans="1:12" ht="12" customHeight="1" x14ac:dyDescent="0.25">
      <c r="A17" s="6"/>
      <c r="B17" s="181" t="s">
        <v>22</v>
      </c>
      <c r="C17" s="182"/>
      <c r="D17" s="182"/>
      <c r="E17" s="182"/>
      <c r="F17" s="182"/>
      <c r="G17" s="182"/>
    </row>
    <row r="18" spans="1:12" ht="12" customHeight="1" x14ac:dyDescent="0.25">
      <c r="A18" s="2"/>
      <c r="B18" s="93"/>
      <c r="C18" s="94"/>
      <c r="D18" s="94"/>
      <c r="E18" s="95"/>
      <c r="F18" s="96"/>
      <c r="G18" s="96"/>
    </row>
    <row r="19" spans="1:12" ht="12" customHeight="1" x14ac:dyDescent="0.25">
      <c r="A19" s="4"/>
      <c r="B19" s="97" t="s">
        <v>23</v>
      </c>
      <c r="C19" s="98"/>
      <c r="D19" s="99"/>
      <c r="E19" s="100"/>
      <c r="F19" s="99"/>
      <c r="G19" s="99"/>
    </row>
    <row r="20" spans="1:12" ht="24" customHeight="1" x14ac:dyDescent="0.25">
      <c r="A20" s="6"/>
      <c r="B20" s="101" t="s">
        <v>24</v>
      </c>
      <c r="C20" s="101" t="s">
        <v>25</v>
      </c>
      <c r="D20" s="101" t="s">
        <v>26</v>
      </c>
      <c r="E20" s="101" t="s">
        <v>27</v>
      </c>
      <c r="F20" s="101" t="s">
        <v>28</v>
      </c>
      <c r="G20" s="101" t="s">
        <v>29</v>
      </c>
    </row>
    <row r="21" spans="1:12" s="1" customFormat="1" ht="12.75" customHeight="1" x14ac:dyDescent="0.25">
      <c r="A21" s="6"/>
      <c r="B21" s="152" t="s">
        <v>30</v>
      </c>
      <c r="C21" s="7" t="s">
        <v>31</v>
      </c>
      <c r="D21" s="145">
        <v>30</v>
      </c>
      <c r="E21" s="7" t="s">
        <v>32</v>
      </c>
      <c r="F21" s="5">
        <v>20000</v>
      </c>
      <c r="G21" s="5">
        <f>(D21*F21)</f>
        <v>600000</v>
      </c>
      <c r="H21" s="65"/>
      <c r="I21" s="65"/>
      <c r="J21" s="65"/>
      <c r="K21" s="65"/>
      <c r="L21" s="65"/>
    </row>
    <row r="22" spans="1:12" s="1" customFormat="1" ht="12.75" customHeight="1" x14ac:dyDescent="0.25">
      <c r="A22" s="29"/>
      <c r="B22" s="152" t="s">
        <v>33</v>
      </c>
      <c r="C22" s="7" t="s">
        <v>31</v>
      </c>
      <c r="D22" s="145">
        <v>4</v>
      </c>
      <c r="E22" s="7" t="s">
        <v>34</v>
      </c>
      <c r="F22" s="5">
        <v>20000</v>
      </c>
      <c r="G22" s="5">
        <f t="shared" ref="G22:G24" si="0">(D22*F22)</f>
        <v>80000</v>
      </c>
      <c r="H22" s="65"/>
      <c r="I22" s="65"/>
      <c r="J22" s="65"/>
      <c r="K22" s="65"/>
      <c r="L22" s="65"/>
    </row>
    <row r="23" spans="1:12" s="1" customFormat="1" ht="12.75" customHeight="1" x14ac:dyDescent="0.25">
      <c r="A23" s="29"/>
      <c r="B23" s="152" t="s">
        <v>35</v>
      </c>
      <c r="C23" s="54" t="s">
        <v>31</v>
      </c>
      <c r="D23" s="145">
        <v>10</v>
      </c>
      <c r="E23" s="171" t="s">
        <v>36</v>
      </c>
      <c r="F23" s="5">
        <v>20000</v>
      </c>
      <c r="G23" s="5">
        <f>(D23*F23)</f>
        <v>200000</v>
      </c>
      <c r="H23" s="65"/>
      <c r="I23" s="65"/>
      <c r="J23" s="65"/>
      <c r="K23" s="65"/>
      <c r="L23" s="65"/>
    </row>
    <row r="24" spans="1:12" s="1" customFormat="1" ht="12.75" customHeight="1" x14ac:dyDescent="0.25">
      <c r="A24" s="29"/>
      <c r="B24" s="152" t="s">
        <v>37</v>
      </c>
      <c r="C24" s="7" t="s">
        <v>31</v>
      </c>
      <c r="D24" s="145">
        <v>40</v>
      </c>
      <c r="E24" s="7" t="s">
        <v>38</v>
      </c>
      <c r="F24" s="5">
        <v>20000</v>
      </c>
      <c r="G24" s="5">
        <f t="shared" si="0"/>
        <v>800000</v>
      </c>
      <c r="H24" s="65"/>
      <c r="I24" s="65"/>
      <c r="J24" s="65"/>
      <c r="K24" s="65"/>
      <c r="L24" s="65"/>
    </row>
    <row r="25" spans="1:12" s="1" customFormat="1" ht="12.75" customHeight="1" x14ac:dyDescent="0.25">
      <c r="A25" s="6"/>
      <c r="B25" s="55" t="s">
        <v>39</v>
      </c>
      <c r="C25" s="8"/>
      <c r="D25" s="146"/>
      <c r="E25" s="8"/>
      <c r="F25" s="146"/>
      <c r="G25" s="147">
        <f>SUM(G21:G24)</f>
        <v>1680000</v>
      </c>
      <c r="H25" s="65"/>
      <c r="I25" s="65"/>
      <c r="J25" s="65"/>
      <c r="K25" s="65"/>
      <c r="L25" s="65"/>
    </row>
    <row r="26" spans="1:12" s="1" customFormat="1" ht="12" customHeight="1" x14ac:dyDescent="0.25">
      <c r="A26" s="2"/>
      <c r="B26" s="93"/>
      <c r="C26" s="96"/>
      <c r="D26" s="96"/>
      <c r="E26" s="95"/>
      <c r="F26" s="102"/>
      <c r="G26" s="102"/>
      <c r="H26" s="65"/>
      <c r="I26" s="65"/>
      <c r="J26" s="65"/>
      <c r="K26" s="65"/>
      <c r="L26" s="65"/>
    </row>
    <row r="27" spans="1:12" s="1" customFormat="1" ht="12" customHeight="1" x14ac:dyDescent="0.25">
      <c r="A27" s="4"/>
      <c r="B27" s="103" t="s">
        <v>40</v>
      </c>
      <c r="C27" s="104"/>
      <c r="D27" s="105"/>
      <c r="E27" s="105"/>
      <c r="F27" s="106"/>
      <c r="G27" s="106"/>
      <c r="H27" s="65"/>
      <c r="I27" s="65"/>
      <c r="J27" s="65"/>
      <c r="K27" s="65"/>
      <c r="L27" s="65"/>
    </row>
    <row r="28" spans="1:12" s="1" customFormat="1" ht="24" customHeight="1" x14ac:dyDescent="0.25">
      <c r="A28" s="4"/>
      <c r="B28" s="107" t="s">
        <v>24</v>
      </c>
      <c r="C28" s="108" t="s">
        <v>25</v>
      </c>
      <c r="D28" s="108" t="s">
        <v>26</v>
      </c>
      <c r="E28" s="107" t="s">
        <v>27</v>
      </c>
      <c r="F28" s="108" t="s">
        <v>28</v>
      </c>
      <c r="G28" s="107" t="s">
        <v>29</v>
      </c>
      <c r="H28" s="65"/>
      <c r="I28" s="65"/>
      <c r="J28" s="65"/>
      <c r="K28" s="65"/>
      <c r="L28" s="65"/>
    </row>
    <row r="29" spans="1:12" s="1" customFormat="1" ht="12" customHeight="1" x14ac:dyDescent="0.25">
      <c r="A29" s="29"/>
      <c r="B29" s="58"/>
      <c r="C29" s="59"/>
      <c r="D29" s="59"/>
      <c r="E29" s="59"/>
      <c r="F29" s="60"/>
      <c r="G29" s="60"/>
      <c r="H29" s="65"/>
      <c r="I29" s="65"/>
      <c r="J29" s="65"/>
      <c r="K29" s="65"/>
      <c r="L29" s="65"/>
    </row>
    <row r="30" spans="1:12" s="1" customFormat="1" ht="12" customHeight="1" x14ac:dyDescent="0.25">
      <c r="A30" s="29"/>
      <c r="B30" s="109" t="s">
        <v>41</v>
      </c>
      <c r="C30" s="110"/>
      <c r="D30" s="110"/>
      <c r="E30" s="110"/>
      <c r="F30" s="111"/>
      <c r="G30" s="112"/>
      <c r="H30" s="65"/>
      <c r="I30" s="65"/>
      <c r="J30" s="65"/>
      <c r="K30" s="65"/>
      <c r="L30" s="65"/>
    </row>
    <row r="31" spans="1:12" s="1" customFormat="1" ht="12" customHeight="1" x14ac:dyDescent="0.25">
      <c r="A31" s="2"/>
      <c r="B31" s="113"/>
      <c r="C31" s="114"/>
      <c r="D31" s="114"/>
      <c r="E31" s="115"/>
      <c r="F31" s="116"/>
      <c r="G31" s="116"/>
      <c r="H31" s="65"/>
      <c r="I31" s="65"/>
      <c r="J31" s="65"/>
      <c r="K31" s="65"/>
      <c r="L31" s="65"/>
    </row>
    <row r="32" spans="1:12" s="1" customFormat="1" ht="12" customHeight="1" x14ac:dyDescent="0.25">
      <c r="A32" s="4"/>
      <c r="B32" s="103" t="s">
        <v>42</v>
      </c>
      <c r="C32" s="104"/>
      <c r="D32" s="105"/>
      <c r="E32" s="105"/>
      <c r="F32" s="106"/>
      <c r="G32" s="106"/>
      <c r="H32" s="65"/>
      <c r="I32" s="65"/>
      <c r="J32" s="65"/>
      <c r="K32" s="65"/>
      <c r="L32" s="65"/>
    </row>
    <row r="33" spans="1:12" s="1" customFormat="1" ht="24" customHeight="1" x14ac:dyDescent="0.25">
      <c r="A33" s="4"/>
      <c r="B33" s="117" t="s">
        <v>24</v>
      </c>
      <c r="C33" s="117" t="s">
        <v>25</v>
      </c>
      <c r="D33" s="117" t="s">
        <v>26</v>
      </c>
      <c r="E33" s="117" t="s">
        <v>27</v>
      </c>
      <c r="F33" s="118" t="s">
        <v>28</v>
      </c>
      <c r="G33" s="117" t="s">
        <v>29</v>
      </c>
      <c r="H33" s="65"/>
      <c r="I33" s="65"/>
      <c r="J33" s="65"/>
      <c r="K33" s="65"/>
      <c r="L33" s="65"/>
    </row>
    <row r="34" spans="1:12" s="65" customFormat="1" ht="12.75" customHeight="1" x14ac:dyDescent="0.25">
      <c r="A34" s="68"/>
      <c r="B34" s="170" t="s">
        <v>43</v>
      </c>
      <c r="C34" s="171" t="s">
        <v>44</v>
      </c>
      <c r="D34" s="172">
        <v>0.2</v>
      </c>
      <c r="E34" s="180" t="s">
        <v>36</v>
      </c>
      <c r="F34" s="173">
        <v>160000</v>
      </c>
      <c r="G34" s="173">
        <f t="shared" ref="G34:G36" si="1">(D34*F34)</f>
        <v>32000</v>
      </c>
    </row>
    <row r="35" spans="1:12" s="65" customFormat="1" ht="12.75" customHeight="1" x14ac:dyDescent="0.25">
      <c r="A35" s="68"/>
      <c r="B35" s="170" t="s">
        <v>102</v>
      </c>
      <c r="C35" s="171" t="s">
        <v>44</v>
      </c>
      <c r="D35" s="172">
        <v>0.1</v>
      </c>
      <c r="E35" s="180" t="s">
        <v>36</v>
      </c>
      <c r="F35" s="173">
        <v>160000</v>
      </c>
      <c r="G35" s="173">
        <f t="shared" si="1"/>
        <v>16000</v>
      </c>
      <c r="K35" s="174"/>
    </row>
    <row r="36" spans="1:12" s="65" customFormat="1" ht="12.75" customHeight="1" x14ac:dyDescent="0.25">
      <c r="A36" s="68"/>
      <c r="B36" s="170" t="s">
        <v>45</v>
      </c>
      <c r="C36" s="171" t="s">
        <v>44</v>
      </c>
      <c r="D36" s="172">
        <v>0.2</v>
      </c>
      <c r="E36" s="180" t="s">
        <v>36</v>
      </c>
      <c r="F36" s="173">
        <v>160000</v>
      </c>
      <c r="G36" s="173">
        <f t="shared" si="1"/>
        <v>32000</v>
      </c>
    </row>
    <row r="37" spans="1:12" s="1" customFormat="1" ht="12.75" customHeight="1" x14ac:dyDescent="0.25">
      <c r="A37" s="4"/>
      <c r="B37" s="9" t="s">
        <v>46</v>
      </c>
      <c r="C37" s="10"/>
      <c r="D37" s="10"/>
      <c r="E37" s="10"/>
      <c r="F37" s="11"/>
      <c r="G37" s="12">
        <f>SUM(G34:G36)</f>
        <v>80000</v>
      </c>
    </row>
    <row r="38" spans="1:12" s="1" customFormat="1" ht="12" customHeight="1" x14ac:dyDescent="0.25">
      <c r="A38" s="2"/>
      <c r="B38" s="119"/>
      <c r="C38" s="120"/>
      <c r="D38" s="120"/>
      <c r="E38" s="121"/>
      <c r="F38" s="122"/>
      <c r="G38" s="122"/>
      <c r="H38" s="65"/>
      <c r="I38" s="65"/>
      <c r="J38" s="65"/>
      <c r="K38" s="65"/>
      <c r="L38" s="65"/>
    </row>
    <row r="39" spans="1:12" s="1" customFormat="1" ht="12" customHeight="1" x14ac:dyDescent="0.25">
      <c r="A39" s="4"/>
      <c r="B39" s="103" t="s">
        <v>47</v>
      </c>
      <c r="C39" s="104"/>
      <c r="D39" s="105"/>
      <c r="E39" s="105"/>
      <c r="F39" s="106"/>
      <c r="G39" s="106"/>
      <c r="H39" s="65"/>
      <c r="I39" s="65"/>
      <c r="J39" s="65"/>
      <c r="K39" s="65"/>
      <c r="L39" s="65"/>
    </row>
    <row r="40" spans="1:12" s="1" customFormat="1" ht="24" customHeight="1" x14ac:dyDescent="0.25">
      <c r="A40" s="4"/>
      <c r="B40" s="118" t="s">
        <v>48</v>
      </c>
      <c r="C40" s="118" t="s">
        <v>49</v>
      </c>
      <c r="D40" s="118" t="s">
        <v>50</v>
      </c>
      <c r="E40" s="118" t="s">
        <v>27</v>
      </c>
      <c r="F40" s="118" t="s">
        <v>28</v>
      </c>
      <c r="G40" s="118" t="s">
        <v>29</v>
      </c>
      <c r="H40" s="65"/>
      <c r="I40" s="65"/>
      <c r="J40" s="65"/>
      <c r="K40" s="66"/>
      <c r="L40" s="65"/>
    </row>
    <row r="41" spans="1:12" s="1" customFormat="1" ht="12.75" customHeight="1" x14ac:dyDescent="0.25">
      <c r="A41" s="6"/>
      <c r="B41" s="13" t="s">
        <v>51</v>
      </c>
      <c r="C41" s="14"/>
      <c r="D41" s="14"/>
      <c r="E41" s="73"/>
      <c r="F41" s="14"/>
      <c r="G41" s="14"/>
      <c r="H41" s="65"/>
      <c r="I41" s="65"/>
      <c r="J41" s="65"/>
      <c r="K41" s="66"/>
      <c r="L41" s="65"/>
    </row>
    <row r="42" spans="1:12" s="1" customFormat="1" ht="12.75" customHeight="1" x14ac:dyDescent="0.25">
      <c r="A42" s="6"/>
      <c r="B42" s="61" t="s">
        <v>52</v>
      </c>
      <c r="C42" s="15" t="s">
        <v>53</v>
      </c>
      <c r="D42" s="162">
        <v>10</v>
      </c>
      <c r="E42" s="178" t="s">
        <v>36</v>
      </c>
      <c r="F42" s="163">
        <v>40000</v>
      </c>
      <c r="G42" s="163">
        <f>(D42*F42)</f>
        <v>400000</v>
      </c>
      <c r="H42" s="65"/>
      <c r="I42" s="67"/>
      <c r="J42" s="65"/>
      <c r="K42" s="65"/>
      <c r="L42" s="65"/>
    </row>
    <row r="43" spans="1:12" s="1" customFormat="1" ht="12.75" customHeight="1" x14ac:dyDescent="0.25">
      <c r="A43" s="6"/>
      <c r="B43" s="17" t="s">
        <v>54</v>
      </c>
      <c r="C43" s="18"/>
      <c r="D43" s="164"/>
      <c r="E43" s="164"/>
      <c r="F43" s="163"/>
      <c r="G43" s="163"/>
      <c r="H43" s="65"/>
      <c r="I43" s="67"/>
      <c r="J43" s="65"/>
      <c r="K43" s="65"/>
      <c r="L43" s="65"/>
    </row>
    <row r="44" spans="1:12" s="1" customFormat="1" ht="12.75" customHeight="1" x14ac:dyDescent="0.25">
      <c r="A44" s="6"/>
      <c r="B44" s="61" t="s">
        <v>55</v>
      </c>
      <c r="C44" s="15" t="s">
        <v>53</v>
      </c>
      <c r="D44" s="169">
        <v>2000</v>
      </c>
      <c r="E44" s="179" t="s">
        <v>56</v>
      </c>
      <c r="F44" s="163">
        <v>150</v>
      </c>
      <c r="G44" s="163">
        <f>(D44*F44)</f>
        <v>300000</v>
      </c>
      <c r="H44" s="65"/>
      <c r="I44" s="67"/>
      <c r="J44" s="65"/>
      <c r="K44" s="65"/>
      <c r="L44" s="65"/>
    </row>
    <row r="45" spans="1:12" s="1" customFormat="1" ht="12.75" customHeight="1" x14ac:dyDescent="0.25">
      <c r="A45" s="6"/>
      <c r="B45" s="61" t="s">
        <v>57</v>
      </c>
      <c r="C45" s="15" t="s">
        <v>53</v>
      </c>
      <c r="D45" s="162">
        <v>200</v>
      </c>
      <c r="E45" s="178" t="s">
        <v>36</v>
      </c>
      <c r="F45" s="163">
        <v>1946</v>
      </c>
      <c r="G45" s="163">
        <f t="shared" ref="G45:G53" si="2">(D45*F45)</f>
        <v>389200</v>
      </c>
      <c r="H45" s="65"/>
      <c r="I45" s="67"/>
      <c r="J45" s="65"/>
      <c r="K45" s="65"/>
      <c r="L45" s="65"/>
    </row>
    <row r="46" spans="1:12" s="1" customFormat="1" ht="12.75" customHeight="1" x14ac:dyDescent="0.25">
      <c r="A46" s="6"/>
      <c r="B46" s="61" t="s">
        <v>58</v>
      </c>
      <c r="C46" s="15" t="s">
        <v>53</v>
      </c>
      <c r="D46" s="164">
        <v>300</v>
      </c>
      <c r="E46" s="178" t="s">
        <v>36</v>
      </c>
      <c r="F46" s="163">
        <v>1120</v>
      </c>
      <c r="G46" s="163">
        <f t="shared" si="2"/>
        <v>336000</v>
      </c>
      <c r="H46" s="65"/>
      <c r="I46" s="67"/>
      <c r="J46" s="65"/>
      <c r="K46" s="65"/>
      <c r="L46" s="65"/>
    </row>
    <row r="47" spans="1:12" s="1" customFormat="1" ht="12.75" customHeight="1" x14ac:dyDescent="0.25">
      <c r="A47" s="6"/>
      <c r="B47" s="61" t="s">
        <v>59</v>
      </c>
      <c r="C47" s="15" t="s">
        <v>60</v>
      </c>
      <c r="D47" s="162">
        <v>5</v>
      </c>
      <c r="E47" s="179" t="s">
        <v>61</v>
      </c>
      <c r="F47" s="163">
        <v>8925</v>
      </c>
      <c r="G47" s="163">
        <f t="shared" si="2"/>
        <v>44625</v>
      </c>
      <c r="H47" s="65"/>
      <c r="I47" s="67"/>
      <c r="J47" s="65"/>
      <c r="K47" s="65"/>
      <c r="L47" s="65"/>
    </row>
    <row r="48" spans="1:12" s="1" customFormat="1" ht="18.75" customHeight="1" x14ac:dyDescent="0.25">
      <c r="A48" s="6"/>
      <c r="B48" s="153" t="s">
        <v>62</v>
      </c>
      <c r="C48" s="18" t="s">
        <v>53</v>
      </c>
      <c r="D48" s="163">
        <v>1000</v>
      </c>
      <c r="E48" s="178" t="s">
        <v>36</v>
      </c>
      <c r="F48" s="163">
        <v>300</v>
      </c>
      <c r="G48" s="163">
        <f t="shared" si="2"/>
        <v>300000</v>
      </c>
      <c r="H48" s="65"/>
      <c r="I48" s="67"/>
      <c r="J48" s="65"/>
      <c r="K48" s="65"/>
      <c r="L48" s="65"/>
    </row>
    <row r="49" spans="1:12" s="1" customFormat="1" ht="24.75" customHeight="1" x14ac:dyDescent="0.25">
      <c r="A49" s="6"/>
      <c r="B49" s="148" t="s">
        <v>63</v>
      </c>
      <c r="C49" s="56"/>
      <c r="D49" s="165"/>
      <c r="E49" s="165"/>
      <c r="F49" s="166"/>
      <c r="G49" s="163"/>
      <c r="H49" s="65"/>
      <c r="I49" s="67"/>
      <c r="J49" s="65"/>
      <c r="K49" s="65"/>
      <c r="L49" s="65"/>
    </row>
    <row r="50" spans="1:12" s="1" customFormat="1" ht="12.75" customHeight="1" x14ac:dyDescent="0.25">
      <c r="A50" s="6"/>
      <c r="B50" s="57" t="s">
        <v>64</v>
      </c>
      <c r="C50" s="15" t="s">
        <v>60</v>
      </c>
      <c r="D50" s="165">
        <v>0.25</v>
      </c>
      <c r="E50" s="178" t="s">
        <v>36</v>
      </c>
      <c r="F50" s="166">
        <v>38260</v>
      </c>
      <c r="G50" s="163">
        <f t="shared" si="2"/>
        <v>9565</v>
      </c>
      <c r="H50" s="65"/>
      <c r="I50" s="67"/>
      <c r="J50" s="65"/>
      <c r="K50" s="65"/>
      <c r="L50" s="65"/>
    </row>
    <row r="51" spans="1:12" s="65" customFormat="1" ht="12.75" customHeight="1" x14ac:dyDescent="0.25">
      <c r="A51" s="68"/>
      <c r="B51" s="69" t="s">
        <v>65</v>
      </c>
      <c r="C51" s="70" t="s">
        <v>66</v>
      </c>
      <c r="D51" s="167">
        <v>2</v>
      </c>
      <c r="E51" s="178" t="s">
        <v>36</v>
      </c>
      <c r="F51" s="168">
        <v>64000</v>
      </c>
      <c r="G51" s="169">
        <f t="shared" si="2"/>
        <v>128000</v>
      </c>
      <c r="I51" s="67"/>
    </row>
    <row r="52" spans="1:12" s="65" customFormat="1" ht="12.75" customHeight="1" x14ac:dyDescent="0.25">
      <c r="A52" s="68"/>
      <c r="B52" s="69" t="s">
        <v>67</v>
      </c>
      <c r="C52" s="70" t="s">
        <v>66</v>
      </c>
      <c r="D52" s="167">
        <v>2.5</v>
      </c>
      <c r="E52" s="179" t="s">
        <v>61</v>
      </c>
      <c r="F52" s="168">
        <v>34560</v>
      </c>
      <c r="G52" s="169">
        <f t="shared" si="2"/>
        <v>86400</v>
      </c>
      <c r="I52" s="67"/>
    </row>
    <row r="53" spans="1:12" s="1" customFormat="1" ht="12.75" customHeight="1" x14ac:dyDescent="0.25">
      <c r="A53" s="6"/>
      <c r="B53" s="57" t="s">
        <v>68</v>
      </c>
      <c r="C53" s="15" t="s">
        <v>60</v>
      </c>
      <c r="D53" s="165">
        <v>1</v>
      </c>
      <c r="E53" s="179" t="s">
        <v>61</v>
      </c>
      <c r="F53" s="166">
        <v>63500</v>
      </c>
      <c r="G53" s="163">
        <f t="shared" si="2"/>
        <v>63500</v>
      </c>
      <c r="H53" s="65"/>
      <c r="I53" s="67"/>
      <c r="J53" s="65"/>
      <c r="K53" s="65"/>
      <c r="L53" s="65"/>
    </row>
    <row r="54" spans="1:12" s="1" customFormat="1" ht="13.5" customHeight="1" x14ac:dyDescent="0.25">
      <c r="A54" s="4"/>
      <c r="B54" s="9" t="s">
        <v>69</v>
      </c>
      <c r="C54" s="10"/>
      <c r="D54" s="10"/>
      <c r="E54" s="10"/>
      <c r="F54" s="11"/>
      <c r="G54" s="12">
        <f>SUM(G41:G53)</f>
        <v>2057290</v>
      </c>
      <c r="H54" s="65"/>
      <c r="I54" s="65"/>
      <c r="J54" s="65"/>
      <c r="K54" s="65"/>
      <c r="L54" s="65"/>
    </row>
    <row r="55" spans="1:12" s="1" customFormat="1" ht="12" customHeight="1" x14ac:dyDescent="0.25">
      <c r="A55" s="2"/>
      <c r="B55" s="119"/>
      <c r="C55" s="120"/>
      <c r="D55" s="120"/>
      <c r="E55" s="121"/>
      <c r="F55" s="122"/>
      <c r="G55" s="122"/>
      <c r="H55" s="65"/>
      <c r="I55" s="65"/>
      <c r="J55" s="65"/>
      <c r="K55" s="65"/>
      <c r="L55" s="65"/>
    </row>
    <row r="56" spans="1:12" s="1" customFormat="1" ht="12" customHeight="1" x14ac:dyDescent="0.25">
      <c r="A56" s="4"/>
      <c r="B56" s="103" t="s">
        <v>70</v>
      </c>
      <c r="C56" s="104"/>
      <c r="D56" s="105"/>
      <c r="E56" s="105"/>
      <c r="F56" s="106"/>
      <c r="G56" s="106"/>
      <c r="H56" s="65"/>
      <c r="I56" s="65"/>
      <c r="J56" s="65"/>
      <c r="K56" s="65"/>
      <c r="L56" s="65"/>
    </row>
    <row r="57" spans="1:12" s="1" customFormat="1" ht="24" customHeight="1" x14ac:dyDescent="0.25">
      <c r="A57" s="4"/>
      <c r="B57" s="117" t="s">
        <v>71</v>
      </c>
      <c r="C57" s="118" t="s">
        <v>49</v>
      </c>
      <c r="D57" s="118" t="s">
        <v>50</v>
      </c>
      <c r="E57" s="117" t="s">
        <v>27</v>
      </c>
      <c r="F57" s="118" t="s">
        <v>28</v>
      </c>
      <c r="G57" s="117" t="s">
        <v>29</v>
      </c>
      <c r="H57" s="65"/>
      <c r="I57" s="65"/>
      <c r="J57" s="65"/>
      <c r="K57" s="65"/>
      <c r="L57" s="65"/>
    </row>
    <row r="58" spans="1:12" s="1" customFormat="1" ht="12.75" customHeight="1" x14ac:dyDescent="0.25">
      <c r="A58" s="6"/>
      <c r="B58" s="83" t="s">
        <v>72</v>
      </c>
      <c r="C58" s="15" t="s">
        <v>73</v>
      </c>
      <c r="D58" s="16">
        <v>1</v>
      </c>
      <c r="E58" s="178" t="s">
        <v>74</v>
      </c>
      <c r="F58" s="16">
        <v>44000</v>
      </c>
      <c r="G58" s="16">
        <f>D58*F58</f>
        <v>44000</v>
      </c>
      <c r="H58" s="65"/>
      <c r="I58" s="65"/>
      <c r="J58" s="65"/>
      <c r="K58" s="65"/>
      <c r="L58" s="65"/>
    </row>
    <row r="59" spans="1:12" s="1" customFormat="1" ht="13.5" customHeight="1" x14ac:dyDescent="0.25">
      <c r="A59" s="4"/>
      <c r="B59" s="123" t="s">
        <v>75</v>
      </c>
      <c r="C59" s="124"/>
      <c r="D59" s="124"/>
      <c r="E59" s="124"/>
      <c r="F59" s="125"/>
      <c r="G59" s="126">
        <f>SUM(G58)</f>
        <v>44000</v>
      </c>
      <c r="H59" s="65"/>
      <c r="I59" s="65"/>
      <c r="J59" s="65"/>
      <c r="K59" s="65"/>
      <c r="L59" s="65"/>
    </row>
    <row r="60" spans="1:12" s="1" customFormat="1" ht="12" customHeight="1" x14ac:dyDescent="0.25">
      <c r="A60" s="2"/>
      <c r="B60" s="127"/>
      <c r="C60" s="127"/>
      <c r="D60" s="127"/>
      <c r="E60" s="128"/>
      <c r="F60" s="129"/>
      <c r="G60" s="129"/>
      <c r="H60" s="65"/>
      <c r="I60" s="65"/>
      <c r="J60" s="65"/>
      <c r="K60" s="65"/>
      <c r="L60" s="65"/>
    </row>
    <row r="61" spans="1:12" s="1" customFormat="1" ht="12" customHeight="1" x14ac:dyDescent="0.25">
      <c r="A61" s="29"/>
      <c r="B61" s="130" t="s">
        <v>76</v>
      </c>
      <c r="C61" s="131"/>
      <c r="D61" s="131"/>
      <c r="E61" s="132"/>
      <c r="F61" s="131"/>
      <c r="G61" s="133">
        <f>G25+G37+G54+G59</f>
        <v>3861290</v>
      </c>
      <c r="H61" s="65"/>
      <c r="I61" s="65"/>
      <c r="J61" s="65"/>
      <c r="K61" s="65"/>
      <c r="L61" s="65"/>
    </row>
    <row r="62" spans="1:12" s="1" customFormat="1" ht="12" customHeight="1" x14ac:dyDescent="0.25">
      <c r="A62" s="29"/>
      <c r="B62" s="134" t="s">
        <v>77</v>
      </c>
      <c r="C62" s="135"/>
      <c r="D62" s="135"/>
      <c r="E62" s="136"/>
      <c r="F62" s="135"/>
      <c r="G62" s="137">
        <f>G61*0.05</f>
        <v>193064.5</v>
      </c>
      <c r="H62" s="65"/>
      <c r="I62" s="65"/>
      <c r="J62" s="65"/>
      <c r="K62" s="65"/>
      <c r="L62" s="65"/>
    </row>
    <row r="63" spans="1:12" s="1" customFormat="1" ht="12" customHeight="1" x14ac:dyDescent="0.25">
      <c r="A63" s="29"/>
      <c r="B63" s="138" t="s">
        <v>78</v>
      </c>
      <c r="C63" s="139"/>
      <c r="D63" s="139"/>
      <c r="E63" s="140"/>
      <c r="F63" s="139"/>
      <c r="G63" s="141">
        <f>G62+G61</f>
        <v>4054354.5</v>
      </c>
      <c r="H63" s="65"/>
      <c r="I63" s="65"/>
      <c r="J63" s="65"/>
      <c r="K63" s="65"/>
      <c r="L63" s="65"/>
    </row>
    <row r="64" spans="1:12" s="1" customFormat="1" ht="12" customHeight="1" x14ac:dyDescent="0.25">
      <c r="A64" s="29"/>
      <c r="B64" s="134" t="s">
        <v>79</v>
      </c>
      <c r="C64" s="135"/>
      <c r="D64" s="135"/>
      <c r="E64" s="136"/>
      <c r="F64" s="135"/>
      <c r="G64" s="137">
        <f>G12</f>
        <v>6000000</v>
      </c>
      <c r="H64" s="65"/>
      <c r="I64" s="65"/>
      <c r="J64" s="65"/>
      <c r="K64" s="65"/>
      <c r="L64" s="65"/>
    </row>
    <row r="65" spans="1:12" s="1" customFormat="1" ht="12" customHeight="1" x14ac:dyDescent="0.25">
      <c r="A65" s="29"/>
      <c r="B65" s="142" t="s">
        <v>80</v>
      </c>
      <c r="C65" s="143"/>
      <c r="D65" s="143"/>
      <c r="E65" s="144"/>
      <c r="F65" s="143"/>
      <c r="G65" s="86">
        <f>G64-G63</f>
        <v>1945645.5</v>
      </c>
      <c r="H65" s="65"/>
      <c r="I65" s="65"/>
      <c r="J65" s="65"/>
      <c r="K65" s="65"/>
      <c r="L65" s="65"/>
    </row>
    <row r="66" spans="1:12" s="1" customFormat="1" ht="12" customHeight="1" x14ac:dyDescent="0.25">
      <c r="A66" s="29"/>
      <c r="B66" s="30" t="s">
        <v>81</v>
      </c>
      <c r="C66" s="31"/>
      <c r="D66" s="31"/>
      <c r="E66" s="74"/>
      <c r="F66" s="31"/>
      <c r="G66" s="26"/>
      <c r="H66" s="65"/>
      <c r="I66" s="65"/>
      <c r="J66" s="65"/>
      <c r="K66" s="65"/>
      <c r="L66" s="65"/>
    </row>
    <row r="67" spans="1:12" s="1" customFormat="1" ht="12.75" customHeight="1" thickBot="1" x14ac:dyDescent="0.3">
      <c r="A67" s="29"/>
      <c r="B67" s="32"/>
      <c r="C67" s="31"/>
      <c r="D67" s="31"/>
      <c r="E67" s="74"/>
      <c r="F67" s="31"/>
      <c r="G67" s="26"/>
      <c r="H67" s="65"/>
      <c r="I67" s="65"/>
      <c r="J67" s="65"/>
      <c r="K67" s="65"/>
      <c r="L67" s="65"/>
    </row>
    <row r="68" spans="1:12" s="1" customFormat="1" ht="12" customHeight="1" x14ac:dyDescent="0.25">
      <c r="A68" s="29"/>
      <c r="B68" s="44" t="s">
        <v>82</v>
      </c>
      <c r="C68" s="45"/>
      <c r="D68" s="45"/>
      <c r="E68" s="75"/>
      <c r="F68" s="46"/>
      <c r="G68" s="26"/>
      <c r="H68" s="65"/>
      <c r="I68" s="65"/>
      <c r="J68" s="65"/>
      <c r="K68" s="65"/>
      <c r="L68" s="65"/>
    </row>
    <row r="69" spans="1:12" s="1" customFormat="1" ht="12" customHeight="1" x14ac:dyDescent="0.25">
      <c r="A69" s="29"/>
      <c r="B69" s="47" t="s">
        <v>83</v>
      </c>
      <c r="C69" s="28"/>
      <c r="D69" s="28"/>
      <c r="E69" s="76"/>
      <c r="F69" s="48"/>
      <c r="G69" s="26"/>
      <c r="H69" s="65"/>
      <c r="I69" s="65"/>
      <c r="J69" s="65"/>
      <c r="K69" s="65"/>
      <c r="L69" s="65"/>
    </row>
    <row r="70" spans="1:12" s="1" customFormat="1" ht="12" customHeight="1" x14ac:dyDescent="0.25">
      <c r="A70" s="29"/>
      <c r="B70" s="47" t="s">
        <v>84</v>
      </c>
      <c r="C70" s="28"/>
      <c r="D70" s="28"/>
      <c r="E70" s="76"/>
      <c r="F70" s="48"/>
      <c r="G70" s="26"/>
      <c r="H70" s="65"/>
      <c r="I70" s="65"/>
      <c r="J70" s="65"/>
      <c r="K70" s="65"/>
      <c r="L70" s="65"/>
    </row>
    <row r="71" spans="1:12" s="1" customFormat="1" ht="12" customHeight="1" x14ac:dyDescent="0.25">
      <c r="A71" s="29"/>
      <c r="B71" s="47" t="s">
        <v>85</v>
      </c>
      <c r="C71" s="28"/>
      <c r="D71" s="28"/>
      <c r="E71" s="76"/>
      <c r="F71" s="48"/>
      <c r="G71" s="26"/>
      <c r="H71" s="65"/>
      <c r="I71" s="65"/>
      <c r="J71" s="65"/>
      <c r="K71" s="65"/>
      <c r="L71" s="65"/>
    </row>
    <row r="72" spans="1:12" s="1" customFormat="1" ht="12" customHeight="1" x14ac:dyDescent="0.25">
      <c r="A72" s="29"/>
      <c r="B72" s="47" t="s">
        <v>86</v>
      </c>
      <c r="C72" s="28"/>
      <c r="D72" s="28"/>
      <c r="E72" s="76"/>
      <c r="F72" s="48"/>
      <c r="G72" s="26"/>
      <c r="H72" s="65"/>
      <c r="I72" s="65"/>
      <c r="J72" s="65"/>
      <c r="K72" s="65"/>
      <c r="L72" s="65"/>
    </row>
    <row r="73" spans="1:12" s="1" customFormat="1" ht="12" customHeight="1" x14ac:dyDescent="0.25">
      <c r="A73" s="29"/>
      <c r="B73" s="47" t="s">
        <v>87</v>
      </c>
      <c r="C73" s="28"/>
      <c r="D73" s="28"/>
      <c r="E73" s="76"/>
      <c r="F73" s="48"/>
      <c r="G73" s="26"/>
      <c r="H73" s="65"/>
      <c r="I73" s="65"/>
      <c r="J73" s="65"/>
      <c r="K73" s="65"/>
      <c r="L73" s="65"/>
    </row>
    <row r="74" spans="1:12" s="1" customFormat="1" ht="12.75" customHeight="1" thickBot="1" x14ac:dyDescent="0.3">
      <c r="A74" s="29"/>
      <c r="B74" s="49" t="s">
        <v>88</v>
      </c>
      <c r="C74" s="50"/>
      <c r="D74" s="50"/>
      <c r="E74" s="77"/>
      <c r="F74" s="51"/>
      <c r="G74" s="26"/>
      <c r="H74" s="65"/>
      <c r="I74" s="65"/>
      <c r="J74" s="65"/>
      <c r="K74" s="65"/>
      <c r="L74" s="65"/>
    </row>
    <row r="75" spans="1:12" s="1" customFormat="1" ht="12.75" customHeight="1" x14ac:dyDescent="0.25">
      <c r="A75" s="29"/>
      <c r="B75" s="42"/>
      <c r="C75" s="28"/>
      <c r="D75" s="28"/>
      <c r="E75" s="76"/>
      <c r="F75" s="28"/>
      <c r="G75" s="26"/>
      <c r="H75" s="65"/>
      <c r="I75" s="65"/>
      <c r="J75" s="65"/>
      <c r="K75" s="65"/>
      <c r="L75" s="65"/>
    </row>
    <row r="76" spans="1:12" s="1" customFormat="1" ht="15" customHeight="1" thickBot="1" x14ac:dyDescent="0.3">
      <c r="A76" s="29"/>
      <c r="B76" s="183" t="s">
        <v>89</v>
      </c>
      <c r="C76" s="184"/>
      <c r="D76" s="41"/>
      <c r="E76" s="78"/>
      <c r="F76" s="20"/>
      <c r="G76" s="26"/>
      <c r="H76" s="65"/>
      <c r="I76" s="65"/>
      <c r="J76" s="65"/>
      <c r="K76" s="65"/>
      <c r="L76" s="65"/>
    </row>
    <row r="77" spans="1:12" s="1" customFormat="1" ht="12" customHeight="1" x14ac:dyDescent="0.25">
      <c r="A77" s="29"/>
      <c r="B77" s="34" t="s">
        <v>71</v>
      </c>
      <c r="C77" s="21" t="s">
        <v>90</v>
      </c>
      <c r="D77" s="35" t="s">
        <v>91</v>
      </c>
      <c r="E77" s="78"/>
      <c r="F77" s="20"/>
      <c r="G77" s="26"/>
      <c r="H77" s="65"/>
      <c r="I77" s="65"/>
      <c r="J77" s="65"/>
      <c r="K77" s="65"/>
      <c r="L77" s="65"/>
    </row>
    <row r="78" spans="1:12" s="1" customFormat="1" ht="12" customHeight="1" x14ac:dyDescent="0.25">
      <c r="A78" s="29"/>
      <c r="B78" s="36" t="s">
        <v>92</v>
      </c>
      <c r="C78" s="22">
        <f>G25</f>
        <v>1680000</v>
      </c>
      <c r="D78" s="37">
        <f>(C78/C84)</f>
        <v>0.41436929109183718</v>
      </c>
      <c r="E78" s="78"/>
      <c r="F78" s="20"/>
      <c r="G78" s="26"/>
      <c r="H78" s="65"/>
      <c r="I78" s="65"/>
      <c r="J78" s="65"/>
      <c r="K78" s="65"/>
      <c r="L78" s="65"/>
    </row>
    <row r="79" spans="1:12" s="1" customFormat="1" ht="12" customHeight="1" x14ac:dyDescent="0.25">
      <c r="A79" s="29"/>
      <c r="B79" s="36" t="s">
        <v>93</v>
      </c>
      <c r="C79" s="22">
        <f>G30</f>
        <v>0</v>
      </c>
      <c r="D79" s="37">
        <f>C79/C84</f>
        <v>0</v>
      </c>
      <c r="E79" s="78"/>
      <c r="F79" s="20"/>
      <c r="G79" s="26"/>
      <c r="H79" s="65"/>
      <c r="I79" s="65"/>
      <c r="J79" s="65"/>
      <c r="K79" s="65"/>
      <c r="L79" s="65"/>
    </row>
    <row r="80" spans="1:12" s="1" customFormat="1" ht="12" customHeight="1" x14ac:dyDescent="0.25">
      <c r="A80" s="29"/>
      <c r="B80" s="36" t="s">
        <v>94</v>
      </c>
      <c r="C80" s="22">
        <f>G37</f>
        <v>80000</v>
      </c>
      <c r="D80" s="37">
        <f>C80/C84</f>
        <v>1.9731871004373198E-2</v>
      </c>
      <c r="E80" s="78"/>
      <c r="F80" s="20"/>
      <c r="G80" s="26"/>
      <c r="H80" s="65"/>
      <c r="I80" s="65"/>
      <c r="J80" s="65"/>
      <c r="K80" s="65"/>
      <c r="L80" s="65"/>
    </row>
    <row r="81" spans="1:12" s="1" customFormat="1" ht="12" customHeight="1" x14ac:dyDescent="0.25">
      <c r="A81" s="29"/>
      <c r="B81" s="36" t="s">
        <v>48</v>
      </c>
      <c r="C81" s="22">
        <f>G54</f>
        <v>2057290</v>
      </c>
      <c r="D81" s="37">
        <f>C81/C84</f>
        <v>0.50742726123233672</v>
      </c>
      <c r="E81" s="78"/>
      <c r="F81" s="20"/>
      <c r="G81" s="26"/>
      <c r="H81" s="65"/>
      <c r="I81" s="65"/>
      <c r="J81" s="65"/>
      <c r="K81" s="65"/>
      <c r="L81" s="65"/>
    </row>
    <row r="82" spans="1:12" s="1" customFormat="1" ht="12" customHeight="1" x14ac:dyDescent="0.25">
      <c r="A82" s="29"/>
      <c r="B82" s="36" t="s">
        <v>95</v>
      </c>
      <c r="C82" s="23">
        <f>G59</f>
        <v>44000</v>
      </c>
      <c r="D82" s="37">
        <f>C82/C84</f>
        <v>1.085252905240526E-2</v>
      </c>
      <c r="E82" s="79"/>
      <c r="F82" s="25"/>
      <c r="G82" s="26"/>
      <c r="H82" s="65"/>
      <c r="I82" s="65"/>
      <c r="J82" s="65"/>
      <c r="K82" s="65"/>
      <c r="L82" s="65"/>
    </row>
    <row r="83" spans="1:12" s="1" customFormat="1" ht="12" customHeight="1" x14ac:dyDescent="0.25">
      <c r="A83" s="29"/>
      <c r="B83" s="36" t="s">
        <v>96</v>
      </c>
      <c r="C83" s="23">
        <f>G62</f>
        <v>193064.5</v>
      </c>
      <c r="D83" s="37">
        <f>C83/C84</f>
        <v>4.7619047619047616E-2</v>
      </c>
      <c r="E83" s="79"/>
      <c r="F83" s="25"/>
      <c r="G83" s="26"/>
      <c r="H83" s="65"/>
      <c r="I83" s="65"/>
      <c r="J83" s="65"/>
      <c r="K83" s="65"/>
      <c r="L83" s="65"/>
    </row>
    <row r="84" spans="1:12" s="1" customFormat="1" ht="12.75" customHeight="1" thickBot="1" x14ac:dyDescent="0.3">
      <c r="A84" s="29"/>
      <c r="B84" s="38" t="s">
        <v>97</v>
      </c>
      <c r="C84" s="39">
        <f>SUM(C78:C83)</f>
        <v>4054354.5</v>
      </c>
      <c r="D84" s="40">
        <f>SUM(D78:D83)</f>
        <v>1</v>
      </c>
      <c r="E84" s="79"/>
      <c r="F84" s="25"/>
      <c r="G84" s="26"/>
      <c r="H84" s="65"/>
      <c r="I84" s="65"/>
      <c r="J84" s="65"/>
      <c r="K84" s="65"/>
      <c r="L84" s="65"/>
    </row>
    <row r="85" spans="1:12" s="1" customFormat="1" ht="12" customHeight="1" x14ac:dyDescent="0.25">
      <c r="A85" s="29"/>
      <c r="B85" s="32"/>
      <c r="C85" s="31"/>
      <c r="D85" s="31"/>
      <c r="E85" s="74"/>
      <c r="F85" s="31"/>
      <c r="G85" s="26"/>
      <c r="H85" s="65"/>
      <c r="I85" s="65"/>
      <c r="J85" s="65"/>
      <c r="K85" s="65"/>
      <c r="L85" s="65"/>
    </row>
    <row r="86" spans="1:12" s="1" customFormat="1" ht="12.75" customHeight="1" x14ac:dyDescent="0.25">
      <c r="A86" s="29"/>
      <c r="B86" s="33"/>
      <c r="C86" s="31"/>
      <c r="D86" s="31"/>
      <c r="E86" s="74"/>
      <c r="F86" s="31"/>
      <c r="G86" s="26"/>
      <c r="H86" s="65"/>
      <c r="I86" s="65"/>
      <c r="J86" s="65"/>
      <c r="K86" s="65"/>
      <c r="L86" s="65"/>
    </row>
    <row r="87" spans="1:12" s="1" customFormat="1" ht="12" customHeight="1" thickBot="1" x14ac:dyDescent="0.3">
      <c r="A87" s="19"/>
      <c r="B87" s="53"/>
      <c r="C87" s="177" t="s">
        <v>98</v>
      </c>
      <c r="D87" s="151"/>
      <c r="E87" s="80"/>
      <c r="F87" s="24"/>
      <c r="G87" s="26"/>
      <c r="H87" s="65"/>
      <c r="I87" s="65"/>
      <c r="J87" s="65"/>
      <c r="K87" s="65"/>
      <c r="L87" s="65"/>
    </row>
    <row r="88" spans="1:12" s="1" customFormat="1" ht="12" customHeight="1" x14ac:dyDescent="0.25">
      <c r="A88" s="29"/>
      <c r="B88" s="175" t="s">
        <v>99</v>
      </c>
      <c r="C88" s="149">
        <v>12000</v>
      </c>
      <c r="D88" s="149">
        <v>15000</v>
      </c>
      <c r="E88" s="150">
        <v>16000</v>
      </c>
      <c r="F88" s="52"/>
      <c r="G88" s="27"/>
      <c r="H88" s="65"/>
      <c r="I88" s="65"/>
      <c r="J88" s="65"/>
      <c r="K88" s="65"/>
      <c r="L88" s="65"/>
    </row>
    <row r="89" spans="1:12" s="1" customFormat="1" ht="12.75" customHeight="1" thickBot="1" x14ac:dyDescent="0.3">
      <c r="A89" s="29"/>
      <c r="B89" s="176" t="s">
        <v>100</v>
      </c>
      <c r="C89" s="39">
        <f>(G63/C88)</f>
        <v>337.86287499999997</v>
      </c>
      <c r="D89" s="39">
        <f>(G63/D88)</f>
        <v>270.2903</v>
      </c>
      <c r="E89" s="81">
        <f>(G63/E88)</f>
        <v>253.39715624999999</v>
      </c>
      <c r="F89" s="52"/>
      <c r="G89" s="27"/>
      <c r="H89" s="65"/>
      <c r="I89" s="65"/>
      <c r="J89" s="65"/>
      <c r="K89" s="65"/>
      <c r="L89" s="65"/>
    </row>
    <row r="90" spans="1:12" s="1" customFormat="1" ht="15.6" customHeight="1" x14ac:dyDescent="0.25">
      <c r="A90" s="29"/>
      <c r="B90" s="43" t="s">
        <v>101</v>
      </c>
      <c r="C90" s="28"/>
      <c r="D90" s="28"/>
      <c r="E90" s="76"/>
      <c r="F90" s="28"/>
      <c r="G90" s="28"/>
      <c r="H90" s="65"/>
      <c r="I90" s="65"/>
      <c r="J90" s="65"/>
      <c r="K90" s="65"/>
      <c r="L90" s="65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2022-07-04T17:09:14Z</dcterms:modified>
  <cp:category/>
  <cp:contentStatus/>
</cp:coreProperties>
</file>