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bookViews>
    <workbookView xWindow="0" yWindow="0" windowWidth="20400" windowHeight="8205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9" i="1" l="1"/>
  <c r="C82" i="1" s="1"/>
  <c r="G53" i="1"/>
  <c r="G52" i="1"/>
  <c r="G50" i="1"/>
  <c r="D49" i="1"/>
  <c r="G49" i="1"/>
  <c r="G48" i="1"/>
  <c r="G46" i="1"/>
  <c r="G54" i="1" s="1"/>
  <c r="C81" i="1" s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64" i="1"/>
  <c r="G65" i="1" s="1"/>
  <c r="G42" i="1"/>
  <c r="C80" i="1" s="1"/>
  <c r="G28" i="1"/>
  <c r="C78" i="1"/>
  <c r="G61" i="1"/>
  <c r="G62" i="1"/>
  <c r="C83" i="1"/>
  <c r="C84" i="1"/>
  <c r="D78" i="1"/>
  <c r="D83" i="1"/>
  <c r="G63" i="1"/>
  <c r="E89" i="1"/>
  <c r="D80" i="1"/>
  <c r="D81" i="1"/>
  <c r="D82" i="1"/>
  <c r="C89" i="1"/>
  <c r="D84" i="1"/>
  <c r="D89" i="1"/>
</calcChain>
</file>

<file path=xl/sharedStrings.xml><?xml version="1.0" encoding="utf-8"?>
<sst xmlns="http://schemas.openxmlformats.org/spreadsheetml/2006/main" count="149" uniqueCount="101">
  <si>
    <t>RUBRO O CULTIVO</t>
  </si>
  <si>
    <t>ESPINACA</t>
  </si>
  <si>
    <t>RENDIMIENTO (Cajas/ha)</t>
  </si>
  <si>
    <t>VARIEDAD</t>
  </si>
  <si>
    <t>SIN ESPECIFICAR</t>
  </si>
  <si>
    <t>Fecha Estimada precio venta</t>
  </si>
  <si>
    <t>Octubre-Noviembre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</si>
  <si>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</si>
  <si>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</si>
  <si>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</si>
  <si>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</si>
  <si>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</si>
  <si>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</si>
  <si>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</si>
  <si>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</si>
  <si>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</si>
  <si>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Nacional</t>
  </si>
  <si>
    <t>COMUNA/LOCALIDAD</t>
  </si>
  <si>
    <t>COQUIMBO-LA SERENA</t>
  </si>
  <si>
    <t>FECHA DE COSECHA</t>
  </si>
  <si>
    <t>Noviembre</t>
  </si>
  <si>
    <t>FECHA PRECIO INSUMOS</t>
  </si>
  <si>
    <t>CONTINGENCIA</t>
  </si>
  <si>
    <t>seqúia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</si>
  <si>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</si>
  <si>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</si>
  <si>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</si>
  <si>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</si>
  <si>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</si>
  <si>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</si>
  <si>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</si>
  <si>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</si>
  <si>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</si>
  <si>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</si>
  <si>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Sept-Nov</t>
  </si>
  <si>
    <t>Transplante</t>
  </si>
  <si>
    <t>Septiembre</t>
  </si>
  <si>
    <t>Limpia manual y azadon</t>
  </si>
  <si>
    <t xml:space="preserve">Acarreo de insumos y cosecha </t>
  </si>
  <si>
    <t xml:space="preserve">Aplicación fertilizante </t>
  </si>
  <si>
    <t>Sep-Oct</t>
  </si>
  <si>
    <t>Aplicación agroquimico</t>
  </si>
  <si>
    <t>Octubre</t>
  </si>
  <si>
    <t>Cosecha (x2)</t>
  </si>
  <si>
    <t>Subtotal Jornadas Hombre</t>
  </si>
  <si>
    <t>JORNADAS ANIMAL</t>
  </si>
  <si>
    <t>Subtotal Jornadas Animal</t>
  </si>
  <si>
    <t>MAQUINARIA</t>
  </si>
  <si>
    <t>Arradura</t>
  </si>
  <si>
    <t>JM</t>
  </si>
  <si>
    <t>Rastraje</t>
  </si>
  <si>
    <t>Melgadura y aplicación fertil</t>
  </si>
  <si>
    <t xml:space="preserve">Aplicación de insumos </t>
  </si>
  <si>
    <t xml:space="preserve">Acarreo de insumos </t>
  </si>
  <si>
    <t>Subtotal Costo Maquinaria</t>
  </si>
  <si>
    <t>INSUMOS</t>
  </si>
  <si>
    <t>UNIDAD (Kg/l/u</t>
  </si>
  <si>
    <t>CANTIDAD (kg/I/u)</t>
  </si>
  <si>
    <t>SUBTOTAL ($)</t>
  </si>
  <si>
    <t xml:space="preserve">PLANTINES </t>
  </si>
  <si>
    <t>FERTILIZANTES</t>
  </si>
  <si>
    <t>Urea</t>
  </si>
  <si>
    <t>25 KG</t>
  </si>
  <si>
    <t>Nitrato de potasio</t>
  </si>
  <si>
    <t>SFT</t>
  </si>
  <si>
    <t>INSECTICIDAS</t>
  </si>
  <si>
    <t>Engeo 247 SC</t>
  </si>
  <si>
    <t>Lt</t>
  </si>
  <si>
    <t>Karate Zeon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</si>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</sst>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_ * #,##0.00_ ;_ * \-#,##0.00_ ;_ * &quot;-&quot;_ ;_ @_ "/>
  </numFmts>
  <fonts count="19" x14ac:knownFonts="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3">
    <xf numFmtId="0" fontId="0" fillId="0" borderId="0" xfId="0"/>
    <xf numFmtId="0" fontId="11" fillId="3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0" fontId="11" fillId="4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9" fillId="3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10" fillId="0" borderId="1" xfId="0" applyFont="1" applyBorder="1"/>
    <xf numFmtId="0" fontId="0" fillId="0" borderId="1" xfId="0" applyBorder="1"/>
    <xf numFmtId="3" fontId="9" fillId="3" borderId="1" xfId="0" applyNumberFormat="1" applyFont="1" applyFill="1" applyBorder="1"/>
    <xf numFmtId="0" fontId="13" fillId="0" borderId="1" xfId="0" applyFont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5" borderId="0" xfId="0" applyFill="1"/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7" fillId="4" borderId="12" xfId="0" applyFont="1" applyFill="1" applyBorder="1"/>
    <xf numFmtId="0" fontId="6" fillId="5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0" fontId="4" fillId="2" borderId="17" xfId="0" applyFont="1" applyFill="1" applyBorder="1" applyAlignment="1">
      <alignment vertical="center"/>
    </xf>
    <xf numFmtId="167" fontId="4" fillId="2" borderId="17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8" fillId="0" borderId="0" xfId="1" applyNumberFormat="1" applyFont="1" applyBorder="1"/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20" xfId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64" fontId="8" fillId="0" borderId="0" xfId="1" applyFont="1" applyBorder="1"/>
    <xf numFmtId="1" fontId="12" fillId="0" borderId="1" xfId="0" applyNumberFormat="1" applyFont="1" applyBorder="1" applyAlignment="1">
      <alignment horizontal="center"/>
    </xf>
    <xf numFmtId="17" fontId="18" fillId="5" borderId="1" xfId="0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48530256-6329-3847-7DF8-4B0FBCFBB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7277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91"/>
  <sheetViews>
    <sheetView tabSelected="1" topLeftCell="A50" workbookViewId="0">
      <selection activeCell="G12" sqref="G12"/>
    </sheetView>
  </sheetViews>
  <sheetFormatPr baseColWidth="10" defaultColWidth="11.42578125" defaultRowHeight="15" x14ac:dyDescent="0.25"/>
  <cols>
    <col min="1" max="1" width="5.140625" customWidth="1"/>
    <col min="2" max="2" width="31" customWidth="1"/>
    <col min="4" max="4" width="15.5703125" bestFit="1" customWidth="1"/>
    <col min="6" max="6" width="23.5703125" bestFit="1" customWidth="1"/>
    <col min="7" max="7" width="16.140625" bestFit="1" customWidth="1"/>
  </cols>
  <sheetData>
    <row r="9" spans="2:7" x14ac:dyDescent="0.25">
      <c r="B9" s="1" t="s">
        <v>0</v>
      </c>
      <c r="C9" s="90" t="s">
        <v>1</v>
      </c>
      <c r="D9" s="90"/>
      <c r="F9" s="1" t="s">
        <v>2</v>
      </c>
      <c r="G9" s="2">
        <v>1400</v>
      </c>
    </row>
    <row r="10" spans="2:7" x14ac:dyDescent="0.25">
      <c r="B10" s="3" t="s">
        <v>3</v>
      </c>
      <c r="C10" s="91" t="s">
        <v>4</v>
      </c>
      <c r="D10" s="91"/>
      <c r="F10" s="4" t="s">
        <v>5</v>
      </c>
      <c r="G10" s="5" t="s">
        <v>6</v>
      </c>
    </row>
    <row r="11" spans="2:7" x14ac:dyDescent="0.25">
      <c r="B11" s="3" t="s">
        <v>7</v>
      </c>
      <c r="C11" s="91" t="s">
        <v>8</v>
      </c>
      <c r="D11" s="91"/>
      <c r="F11" s="4" t="s">
        <v>9</v>
      </c>
      <c r="G11" s="6">
        <v>5000</v>
      </c>
    </row>
    <row r="12" spans="2:7" x14ac:dyDescent="0.25">
      <c r="B12" s="3" t="s">
        <v>10</v>
      </c>
      <c r="C12" s="91" t="s">
        <v>11</v>
      </c>
      <c r="D12" s="91"/>
      <c r="F12" s="4" t="s">
        <v>12</v>
      </c>
      <c r="G12" s="6">
        <f>SUM(G11*G9)</f>
        <v>7000000</v>
      </c>
    </row>
    <row r="13" spans="2:7" x14ac:dyDescent="0.25">
      <c r="B13" s="3" t="s">
        <v>13</v>
      </c>
      <c r="C13" s="92" t="s">
        <v>14</v>
      </c>
      <c r="D13" s="92"/>
      <c r="F13" s="4" t="s">
        <v>15</v>
      </c>
      <c r="G13" s="7" t="s">
        <v>16</v>
      </c>
    </row>
    <row r="14" spans="2:7" x14ac:dyDescent="0.25">
      <c r="B14" s="8" t="s">
        <v>17</v>
      </c>
      <c r="C14" s="91" t="s">
        <v>18</v>
      </c>
      <c r="D14" s="91"/>
      <c r="F14" s="4" t="s">
        <v>19</v>
      </c>
      <c r="G14" s="7" t="s">
        <v>20</v>
      </c>
    </row>
    <row r="15" spans="2:7" ht="15.75" x14ac:dyDescent="0.25">
      <c r="B15" s="8" t="s">
        <v>21</v>
      </c>
      <c r="C15" s="87">
        <v>44713</v>
      </c>
      <c r="D15" s="88"/>
      <c r="F15" s="4" t="s">
        <v>22</v>
      </c>
      <c r="G15" s="7" t="s">
        <v>23</v>
      </c>
    </row>
    <row r="16" spans="2:7" x14ac:dyDescent="0.25">
      <c r="B16" s="9"/>
    </row>
    <row r="17" spans="2:10" x14ac:dyDescent="0.25">
      <c r="B17" s="89" t="s">
        <v>24</v>
      </c>
      <c r="C17" s="89"/>
      <c r="D17" s="89"/>
      <c r="E17" s="89"/>
      <c r="F17" s="89"/>
      <c r="G17" s="89"/>
    </row>
    <row r="18" spans="2:10" x14ac:dyDescent="0.25">
      <c r="B18" s="9"/>
      <c r="C18" s="9"/>
      <c r="D18" s="9"/>
      <c r="E18" s="9"/>
      <c r="F18" s="9"/>
      <c r="G18" s="9"/>
    </row>
    <row r="19" spans="2:10" x14ac:dyDescent="0.25">
      <c r="B19" s="10" t="s">
        <v>25</v>
      </c>
    </row>
    <row r="20" spans="2:10" x14ac:dyDescent="0.25">
      <c r="B20" s="11" t="s">
        <v>26</v>
      </c>
      <c r="C20" s="11" t="s">
        <v>27</v>
      </c>
      <c r="D20" s="11" t="s">
        <v>28</v>
      </c>
      <c r="E20" s="11" t="s">
        <v>29</v>
      </c>
      <c r="F20" s="12" t="s">
        <v>30</v>
      </c>
      <c r="G20" s="13" t="s">
        <v>31</v>
      </c>
    </row>
    <row r="21" spans="2:10" x14ac:dyDescent="0.25">
      <c r="B21" s="4" t="s">
        <v>32</v>
      </c>
      <c r="C21" s="14" t="s">
        <v>33</v>
      </c>
      <c r="D21" s="14">
        <v>7</v>
      </c>
      <c r="E21" s="14" t="s">
        <v>34</v>
      </c>
      <c r="F21" s="15">
        <v>30000</v>
      </c>
      <c r="G21" s="15">
        <f t="shared" ref="G21:G27" si="0">D21*F21</f>
        <v>210000</v>
      </c>
    </row>
    <row r="22" spans="2:10" x14ac:dyDescent="0.25">
      <c r="B22" s="4" t="s">
        <v>35</v>
      </c>
      <c r="C22" s="14" t="s">
        <v>33</v>
      </c>
      <c r="D22" s="14">
        <v>7</v>
      </c>
      <c r="E22" s="14" t="s">
        <v>36</v>
      </c>
      <c r="F22" s="15">
        <v>30000</v>
      </c>
      <c r="G22" s="15">
        <f t="shared" si="0"/>
        <v>210000</v>
      </c>
    </row>
    <row r="23" spans="2:10" x14ac:dyDescent="0.25">
      <c r="B23" s="16" t="s">
        <v>37</v>
      </c>
      <c r="C23" s="14" t="s">
        <v>33</v>
      </c>
      <c r="D23" s="14">
        <v>5</v>
      </c>
      <c r="E23" s="14" t="s">
        <v>36</v>
      </c>
      <c r="F23" s="15">
        <v>30000</v>
      </c>
      <c r="G23" s="15">
        <f t="shared" si="0"/>
        <v>150000</v>
      </c>
    </row>
    <row r="24" spans="2:10" x14ac:dyDescent="0.25">
      <c r="B24" s="16" t="s">
        <v>38</v>
      </c>
      <c r="C24" s="14" t="s">
        <v>33</v>
      </c>
      <c r="D24" s="14">
        <v>2</v>
      </c>
      <c r="E24" s="14" t="s">
        <v>20</v>
      </c>
      <c r="F24" s="15">
        <v>30000</v>
      </c>
      <c r="G24" s="15">
        <f t="shared" si="0"/>
        <v>60000</v>
      </c>
    </row>
    <row r="25" spans="2:10" x14ac:dyDescent="0.25">
      <c r="B25" s="16" t="s">
        <v>39</v>
      </c>
      <c r="C25" s="14" t="s">
        <v>33</v>
      </c>
      <c r="D25" s="14">
        <v>2</v>
      </c>
      <c r="E25" s="14" t="s">
        <v>40</v>
      </c>
      <c r="F25" s="15">
        <v>30000</v>
      </c>
      <c r="G25" s="15">
        <f t="shared" si="0"/>
        <v>60000</v>
      </c>
    </row>
    <row r="26" spans="2:10" x14ac:dyDescent="0.25">
      <c r="B26" s="16" t="s">
        <v>41</v>
      </c>
      <c r="C26" s="14" t="s">
        <v>33</v>
      </c>
      <c r="D26" s="14">
        <v>2</v>
      </c>
      <c r="E26" s="14" t="s">
        <v>42</v>
      </c>
      <c r="F26" s="15">
        <v>30000</v>
      </c>
      <c r="G26" s="15">
        <f t="shared" si="0"/>
        <v>60000</v>
      </c>
    </row>
    <row r="27" spans="2:10" x14ac:dyDescent="0.25">
      <c r="B27" s="16" t="s">
        <v>43</v>
      </c>
      <c r="C27" s="14" t="s">
        <v>33</v>
      </c>
      <c r="D27" s="86">
        <v>39.666666666666664</v>
      </c>
      <c r="E27" s="14" t="s">
        <v>20</v>
      </c>
      <c r="F27" s="15">
        <v>30000</v>
      </c>
      <c r="G27" s="15">
        <f t="shared" si="0"/>
        <v>1190000</v>
      </c>
      <c r="J27" s="85"/>
    </row>
    <row r="28" spans="2:10" x14ac:dyDescent="0.25">
      <c r="B28" s="17" t="s">
        <v>44</v>
      </c>
      <c r="C28" s="18"/>
      <c r="D28" s="18"/>
      <c r="E28" s="18"/>
      <c r="F28" s="19"/>
      <c r="G28" s="20">
        <f>SUM(G21:G27)</f>
        <v>1940000</v>
      </c>
      <c r="J28" s="85"/>
    </row>
    <row r="30" spans="2:10" x14ac:dyDescent="0.25">
      <c r="B30" s="10" t="s">
        <v>45</v>
      </c>
    </row>
    <row r="31" spans="2:10" x14ac:dyDescent="0.25">
      <c r="B31" s="11" t="s">
        <v>26</v>
      </c>
      <c r="C31" s="11" t="s">
        <v>27</v>
      </c>
      <c r="D31" s="11" t="s">
        <v>28</v>
      </c>
      <c r="E31" s="11" t="s">
        <v>29</v>
      </c>
      <c r="F31" s="21" t="s">
        <v>30</v>
      </c>
      <c r="G31" s="11" t="s">
        <v>31</v>
      </c>
    </row>
    <row r="32" spans="2:10" x14ac:dyDescent="0.25">
      <c r="B32" s="16"/>
      <c r="C32" s="22"/>
      <c r="D32" s="22"/>
      <c r="E32" s="22"/>
      <c r="F32" s="23"/>
      <c r="G32" s="23"/>
    </row>
    <row r="33" spans="2:9" x14ac:dyDescent="0.25">
      <c r="B33" s="17" t="s">
        <v>46</v>
      </c>
      <c r="C33" s="18"/>
      <c r="D33" s="18"/>
      <c r="E33" s="18"/>
      <c r="F33" s="18"/>
      <c r="G33" s="24"/>
    </row>
    <row r="35" spans="2:9" x14ac:dyDescent="0.25">
      <c r="B35" s="10" t="s">
        <v>47</v>
      </c>
    </row>
    <row r="36" spans="2:9" x14ac:dyDescent="0.25">
      <c r="B36" s="11" t="s">
        <v>26</v>
      </c>
      <c r="C36" s="11" t="s">
        <v>27</v>
      </c>
      <c r="D36" s="11" t="s">
        <v>28</v>
      </c>
      <c r="E36" s="11" t="s">
        <v>29</v>
      </c>
      <c r="F36" s="12" t="s">
        <v>30</v>
      </c>
      <c r="G36" s="13" t="s">
        <v>31</v>
      </c>
    </row>
    <row r="37" spans="2:9" x14ac:dyDescent="0.25">
      <c r="B37" s="16" t="s">
        <v>48</v>
      </c>
      <c r="C37" s="25" t="s">
        <v>49</v>
      </c>
      <c r="D37" s="25">
        <v>0.5</v>
      </c>
      <c r="E37" s="26" t="s">
        <v>36</v>
      </c>
      <c r="F37" s="27">
        <v>200000</v>
      </c>
      <c r="G37" s="27">
        <f>F37*D37</f>
        <v>100000</v>
      </c>
      <c r="I37" s="80"/>
    </row>
    <row r="38" spans="2:9" x14ac:dyDescent="0.25">
      <c r="B38" s="16" t="s">
        <v>50</v>
      </c>
      <c r="C38" s="25" t="s">
        <v>49</v>
      </c>
      <c r="D38" s="25">
        <v>0.125</v>
      </c>
      <c r="E38" s="26" t="s">
        <v>36</v>
      </c>
      <c r="F38" s="27">
        <v>200000</v>
      </c>
      <c r="G38" s="27">
        <f>F38*D38</f>
        <v>25000</v>
      </c>
      <c r="I38" s="80"/>
    </row>
    <row r="39" spans="2:9" x14ac:dyDescent="0.25">
      <c r="B39" s="16" t="s">
        <v>51</v>
      </c>
      <c r="C39" s="25" t="s">
        <v>49</v>
      </c>
      <c r="D39" s="25">
        <v>6.25E-2</v>
      </c>
      <c r="E39" s="26" t="s">
        <v>40</v>
      </c>
      <c r="F39" s="27">
        <v>200000</v>
      </c>
      <c r="G39" s="27">
        <f>F39*D39</f>
        <v>12500</v>
      </c>
      <c r="I39" s="80"/>
    </row>
    <row r="40" spans="2:9" x14ac:dyDescent="0.25">
      <c r="B40" s="16" t="s">
        <v>52</v>
      </c>
      <c r="C40" s="25" t="s">
        <v>49</v>
      </c>
      <c r="D40" s="25">
        <v>0.125</v>
      </c>
      <c r="E40" s="26" t="s">
        <v>40</v>
      </c>
      <c r="F40" s="27">
        <v>200000</v>
      </c>
      <c r="G40" s="27">
        <f>F40*D40</f>
        <v>25000</v>
      </c>
      <c r="I40" s="80"/>
    </row>
    <row r="41" spans="2:9" x14ac:dyDescent="0.25">
      <c r="B41" s="16" t="s">
        <v>53</v>
      </c>
      <c r="C41" s="25" t="s">
        <v>49</v>
      </c>
      <c r="D41" s="25">
        <v>6.25E-2</v>
      </c>
      <c r="E41" s="26" t="s">
        <v>40</v>
      </c>
      <c r="F41" s="27">
        <v>200000</v>
      </c>
      <c r="G41" s="27">
        <f>F41*D41</f>
        <v>12500</v>
      </c>
      <c r="I41" s="80"/>
    </row>
    <row r="42" spans="2:9" x14ac:dyDescent="0.25">
      <c r="B42" s="17" t="s">
        <v>54</v>
      </c>
      <c r="C42" s="18"/>
      <c r="D42" s="18"/>
      <c r="E42" s="18"/>
      <c r="F42" s="19"/>
      <c r="G42" s="20">
        <f>SUM(G37:G41)</f>
        <v>175000</v>
      </c>
    </row>
    <row r="44" spans="2:9" x14ac:dyDescent="0.25">
      <c r="B44" s="10" t="s">
        <v>55</v>
      </c>
    </row>
    <row r="45" spans="2:9" x14ac:dyDescent="0.25">
      <c r="B45" s="11" t="s">
        <v>55</v>
      </c>
      <c r="C45" s="28" t="s">
        <v>56</v>
      </c>
      <c r="D45" s="28" t="s">
        <v>57</v>
      </c>
      <c r="E45" s="11" t="s">
        <v>29</v>
      </c>
      <c r="F45" s="11" t="s">
        <v>30</v>
      </c>
      <c r="G45" s="11" t="s">
        <v>58</v>
      </c>
    </row>
    <row r="46" spans="2:9" x14ac:dyDescent="0.25">
      <c r="B46" s="29" t="s">
        <v>59</v>
      </c>
      <c r="C46" s="22" t="s">
        <v>27</v>
      </c>
      <c r="D46" s="22">
        <v>45000</v>
      </c>
      <c r="E46" s="22" t="s">
        <v>36</v>
      </c>
      <c r="F46" s="15">
        <v>30</v>
      </c>
      <c r="G46" s="15">
        <f>D46*F46</f>
        <v>1350000</v>
      </c>
    </row>
    <row r="47" spans="2:9" x14ac:dyDescent="0.25">
      <c r="B47" s="30" t="s">
        <v>60</v>
      </c>
      <c r="C47" s="22"/>
      <c r="D47" s="22"/>
      <c r="E47" s="22"/>
      <c r="F47" s="15"/>
      <c r="G47" s="15"/>
    </row>
    <row r="48" spans="2:9" x14ac:dyDescent="0.25">
      <c r="B48" s="31" t="s">
        <v>61</v>
      </c>
      <c r="C48" s="22" t="s">
        <v>62</v>
      </c>
      <c r="D48" s="22">
        <v>20</v>
      </c>
      <c r="E48" s="22" t="s">
        <v>40</v>
      </c>
      <c r="F48" s="15">
        <v>32700</v>
      </c>
      <c r="G48" s="15">
        <f>D48*F48</f>
        <v>654000</v>
      </c>
    </row>
    <row r="49" spans="2:7" x14ac:dyDescent="0.25">
      <c r="B49" s="31" t="s">
        <v>63</v>
      </c>
      <c r="C49" s="22" t="s">
        <v>62</v>
      </c>
      <c r="D49" s="22">
        <f>100/25</f>
        <v>4</v>
      </c>
      <c r="E49" s="22" t="s">
        <v>40</v>
      </c>
      <c r="F49" s="15">
        <v>50800</v>
      </c>
      <c r="G49" s="15">
        <f>D49*F49</f>
        <v>203200</v>
      </c>
    </row>
    <row r="50" spans="2:7" x14ac:dyDescent="0.25">
      <c r="B50" s="31" t="s">
        <v>64</v>
      </c>
      <c r="C50" s="22" t="s">
        <v>62</v>
      </c>
      <c r="D50" s="22">
        <v>10</v>
      </c>
      <c r="E50" s="22" t="s">
        <v>40</v>
      </c>
      <c r="F50" s="15">
        <v>34400</v>
      </c>
      <c r="G50" s="15">
        <f>D50*F50</f>
        <v>344000</v>
      </c>
    </row>
    <row r="51" spans="2:7" x14ac:dyDescent="0.25">
      <c r="B51" s="30" t="s">
        <v>65</v>
      </c>
      <c r="C51" s="22"/>
      <c r="D51" s="22"/>
      <c r="E51" s="22"/>
      <c r="F51" s="15"/>
      <c r="G51" s="15"/>
    </row>
    <row r="52" spans="2:7" x14ac:dyDescent="0.25">
      <c r="B52" s="31" t="s">
        <v>66</v>
      </c>
      <c r="C52" s="22" t="s">
        <v>67</v>
      </c>
      <c r="D52" s="22">
        <v>0.2</v>
      </c>
      <c r="E52" s="22" t="s">
        <v>42</v>
      </c>
      <c r="F52" s="15">
        <v>112890</v>
      </c>
      <c r="G52" s="15">
        <f>D52*F52</f>
        <v>22578</v>
      </c>
    </row>
    <row r="53" spans="2:7" x14ac:dyDescent="0.25">
      <c r="B53" s="31" t="s">
        <v>68</v>
      </c>
      <c r="C53" s="22" t="s">
        <v>67</v>
      </c>
      <c r="D53" s="22">
        <v>0.2</v>
      </c>
      <c r="E53" s="22" t="s">
        <v>42</v>
      </c>
      <c r="F53" s="15">
        <v>49220</v>
      </c>
      <c r="G53" s="15">
        <f>D53*F53</f>
        <v>9844</v>
      </c>
    </row>
    <row r="54" spans="2:7" x14ac:dyDescent="0.25">
      <c r="B54" s="17" t="s">
        <v>69</v>
      </c>
      <c r="C54" s="18"/>
      <c r="D54" s="18"/>
      <c r="E54" s="18"/>
      <c r="F54" s="18"/>
      <c r="G54" s="32">
        <f>SUM(G46:G53)</f>
        <v>2583622</v>
      </c>
    </row>
    <row r="56" spans="2:7" x14ac:dyDescent="0.25">
      <c r="B56" s="10" t="s">
        <v>70</v>
      </c>
    </row>
    <row r="57" spans="2:7" x14ac:dyDescent="0.25">
      <c r="B57" s="11" t="s">
        <v>71</v>
      </c>
      <c r="C57" s="11" t="s">
        <v>56</v>
      </c>
      <c r="D57" s="11" t="s">
        <v>57</v>
      </c>
      <c r="E57" s="11" t="s">
        <v>29</v>
      </c>
      <c r="F57" s="28" t="s">
        <v>30</v>
      </c>
      <c r="G57" s="11" t="s">
        <v>58</v>
      </c>
    </row>
    <row r="58" spans="2:7" x14ac:dyDescent="0.25">
      <c r="B58" s="33"/>
      <c r="C58" s="22"/>
      <c r="D58" s="22"/>
      <c r="E58" s="22"/>
      <c r="F58" s="23"/>
      <c r="G58" s="23"/>
    </row>
    <row r="59" spans="2:7" x14ac:dyDescent="0.25">
      <c r="B59" s="17" t="s">
        <v>72</v>
      </c>
      <c r="C59" s="18"/>
      <c r="D59" s="18"/>
      <c r="E59" s="18"/>
      <c r="F59" s="18"/>
      <c r="G59" s="32">
        <f>SUM(G58:G58)</f>
        <v>0</v>
      </c>
    </row>
    <row r="61" spans="2:7" x14ac:dyDescent="0.25">
      <c r="B61" s="34" t="s">
        <v>73</v>
      </c>
      <c r="C61" s="34"/>
      <c r="D61" s="34"/>
      <c r="E61" s="34"/>
      <c r="F61" s="34"/>
      <c r="G61" s="35">
        <f>SUM(G28+G33+G42+G54+G59)</f>
        <v>4698622</v>
      </c>
    </row>
    <row r="62" spans="2:7" x14ac:dyDescent="0.25">
      <c r="B62" s="36" t="s">
        <v>74</v>
      </c>
      <c r="C62" s="37"/>
      <c r="D62" s="37"/>
      <c r="E62" s="37"/>
      <c r="F62" s="37"/>
      <c r="G62" s="38">
        <f>SUM(G61*5/100)</f>
        <v>234931.1</v>
      </c>
    </row>
    <row r="63" spans="2:7" x14ac:dyDescent="0.25">
      <c r="B63" s="39" t="s">
        <v>75</v>
      </c>
      <c r="C63" s="39"/>
      <c r="D63" s="39"/>
      <c r="E63" s="39"/>
      <c r="F63" s="39"/>
      <c r="G63" s="40">
        <f>SUM(G61:G62)</f>
        <v>4933553.0999999996</v>
      </c>
    </row>
    <row r="64" spans="2:7" x14ac:dyDescent="0.25">
      <c r="B64" s="41" t="s">
        <v>76</v>
      </c>
      <c r="C64" s="41"/>
      <c r="D64" s="41"/>
      <c r="E64" s="41"/>
      <c r="F64" s="41"/>
      <c r="G64" s="42">
        <f>SUM(G12*1)</f>
        <v>7000000</v>
      </c>
    </row>
    <row r="65" spans="2:7" x14ac:dyDescent="0.25">
      <c r="B65" s="39" t="s">
        <v>77</v>
      </c>
      <c r="C65" s="34"/>
      <c r="D65" s="34"/>
      <c r="E65" s="34"/>
      <c r="F65" s="34"/>
      <c r="G65" s="35">
        <f>SUM(G64-G63)</f>
        <v>2066446.9000000004</v>
      </c>
    </row>
    <row r="66" spans="2:7" x14ac:dyDescent="0.25">
      <c r="B66" s="43" t="s">
        <v>78</v>
      </c>
      <c r="C66" s="44"/>
      <c r="D66" s="44"/>
      <c r="E66" s="44"/>
      <c r="F66" s="44"/>
      <c r="G66" s="45"/>
    </row>
    <row r="67" spans="2:7" ht="15.75" thickBot="1" x14ac:dyDescent="0.3">
      <c r="B67" s="46"/>
      <c r="C67" s="44"/>
      <c r="D67" s="44"/>
      <c r="E67" s="44"/>
      <c r="F67" s="44"/>
      <c r="G67" s="45"/>
    </row>
    <row r="68" spans="2:7" x14ac:dyDescent="0.25">
      <c r="B68" s="47" t="s">
        <v>79</v>
      </c>
      <c r="C68" s="48"/>
      <c r="D68" s="48"/>
      <c r="E68" s="48"/>
      <c r="F68" s="49"/>
      <c r="G68" s="45"/>
    </row>
    <row r="69" spans="2:7" x14ac:dyDescent="0.25">
      <c r="B69" s="50" t="s">
        <v>80</v>
      </c>
      <c r="C69" s="51"/>
      <c r="D69" s="51"/>
      <c r="E69" s="51"/>
      <c r="F69" s="52"/>
      <c r="G69" s="45"/>
    </row>
    <row r="70" spans="2:7" x14ac:dyDescent="0.25">
      <c r="B70" s="50" t="s">
        <v>81</v>
      </c>
      <c r="C70" s="51"/>
      <c r="D70" s="51"/>
      <c r="E70" s="51"/>
      <c r="F70" s="52"/>
      <c r="G70" s="45"/>
    </row>
    <row r="71" spans="2:7" x14ac:dyDescent="0.25">
      <c r="B71" s="50" t="s">
        <v>82</v>
      </c>
      <c r="C71" s="51"/>
      <c r="D71" s="51"/>
      <c r="E71" s="51"/>
      <c r="F71" s="52"/>
      <c r="G71" s="45"/>
    </row>
    <row r="72" spans="2:7" x14ac:dyDescent="0.25">
      <c r="B72" s="50" t="s">
        <v>83</v>
      </c>
      <c r="C72" s="51"/>
      <c r="D72" s="51"/>
      <c r="E72" s="51"/>
      <c r="F72" s="52"/>
      <c r="G72" s="45"/>
    </row>
    <row r="73" spans="2:7" x14ac:dyDescent="0.25">
      <c r="B73" s="50" t="s">
        <v>84</v>
      </c>
      <c r="C73" s="51"/>
      <c r="D73" s="51"/>
      <c r="E73" s="51"/>
      <c r="F73" s="52"/>
      <c r="G73" s="45"/>
    </row>
    <row r="74" spans="2:7" ht="15.75" thickBot="1" x14ac:dyDescent="0.3">
      <c r="B74" s="53" t="s">
        <v>85</v>
      </c>
      <c r="C74" s="54"/>
      <c r="D74" s="54"/>
      <c r="E74" s="54"/>
      <c r="F74" s="55"/>
      <c r="G74" s="45"/>
    </row>
    <row r="75" spans="2:7" ht="15.75" thickBot="1" x14ac:dyDescent="0.3">
      <c r="B75" s="56"/>
      <c r="C75" s="51"/>
      <c r="D75" s="51"/>
      <c r="E75" s="51"/>
      <c r="F75" s="51"/>
      <c r="G75" s="45"/>
    </row>
    <row r="76" spans="2:7" ht="15.75" thickBot="1" x14ac:dyDescent="0.3">
      <c r="B76" s="57" t="s">
        <v>86</v>
      </c>
      <c r="C76" s="58"/>
      <c r="D76" s="59"/>
      <c r="E76" s="60"/>
      <c r="F76" s="60"/>
      <c r="G76" s="45"/>
    </row>
    <row r="77" spans="2:7" x14ac:dyDescent="0.25">
      <c r="B77" s="61" t="s">
        <v>87</v>
      </c>
      <c r="C77" s="62" t="s">
        <v>88</v>
      </c>
      <c r="D77" s="63" t="s">
        <v>89</v>
      </c>
      <c r="E77" s="60"/>
      <c r="F77" s="60"/>
      <c r="G77" s="45"/>
    </row>
    <row r="78" spans="2:7" x14ac:dyDescent="0.25">
      <c r="B78" s="64" t="s">
        <v>90</v>
      </c>
      <c r="C78" s="65">
        <f>G28</f>
        <v>1940000</v>
      </c>
      <c r="D78" s="66">
        <f>(C78/C84)</f>
        <v>0.39322572609991774</v>
      </c>
      <c r="E78" s="60"/>
      <c r="F78" s="60"/>
      <c r="G78" s="45"/>
    </row>
    <row r="79" spans="2:7" x14ac:dyDescent="0.25">
      <c r="B79" s="64" t="s">
        <v>91</v>
      </c>
      <c r="C79" s="67">
        <v>0</v>
      </c>
      <c r="D79" s="66">
        <v>0</v>
      </c>
      <c r="E79" s="60"/>
      <c r="F79" s="60"/>
      <c r="G79" s="45"/>
    </row>
    <row r="80" spans="2:7" x14ac:dyDescent="0.25">
      <c r="B80" s="64" t="s">
        <v>92</v>
      </c>
      <c r="C80" s="65">
        <f>G42</f>
        <v>175000</v>
      </c>
      <c r="D80" s="66">
        <f>(C80/C84)</f>
        <v>3.547139281829155E-2</v>
      </c>
      <c r="E80" s="60"/>
      <c r="F80" s="60"/>
      <c r="G80" s="45"/>
    </row>
    <row r="81" spans="2:7" x14ac:dyDescent="0.25">
      <c r="B81" s="64" t="s">
        <v>93</v>
      </c>
      <c r="C81" s="65">
        <f>G54</f>
        <v>2583622</v>
      </c>
      <c r="D81" s="66">
        <f>(C81/C84)</f>
        <v>0.52368383346274316</v>
      </c>
      <c r="E81" s="60"/>
      <c r="F81" s="60"/>
      <c r="G81" s="45"/>
    </row>
    <row r="82" spans="2:7" x14ac:dyDescent="0.25">
      <c r="B82" s="64" t="s">
        <v>94</v>
      </c>
      <c r="C82" s="68">
        <f>G59</f>
        <v>0</v>
      </c>
      <c r="D82" s="66">
        <f>(C82/C84)</f>
        <v>0</v>
      </c>
      <c r="E82" s="69"/>
      <c r="F82" s="69"/>
      <c r="G82" s="45"/>
    </row>
    <row r="83" spans="2:7" x14ac:dyDescent="0.25">
      <c r="B83" s="64" t="s">
        <v>95</v>
      </c>
      <c r="C83" s="68">
        <f>G62</f>
        <v>234931.1</v>
      </c>
      <c r="D83" s="66">
        <f>(C83/C84)</f>
        <v>4.7619047619047623E-2</v>
      </c>
      <c r="E83" s="69"/>
      <c r="F83" s="69"/>
      <c r="G83" s="45"/>
    </row>
    <row r="84" spans="2:7" ht="15.75" thickBot="1" x14ac:dyDescent="0.3">
      <c r="B84" s="70" t="s">
        <v>96</v>
      </c>
      <c r="C84" s="71">
        <f>SUM(C78:C83)</f>
        <v>4933553.0999999996</v>
      </c>
      <c r="D84" s="72">
        <f>SUM(D78:D83)</f>
        <v>1</v>
      </c>
      <c r="E84" s="69"/>
      <c r="F84" s="69"/>
      <c r="G84" s="45"/>
    </row>
    <row r="85" spans="2:7" x14ac:dyDescent="0.25">
      <c r="B85" s="46"/>
      <c r="C85" s="44"/>
      <c r="D85" s="44"/>
      <c r="E85" s="44"/>
      <c r="F85" s="44"/>
      <c r="G85" s="45"/>
    </row>
    <row r="86" spans="2:7" ht="15.75" thickBot="1" x14ac:dyDescent="0.3">
      <c r="B86" s="73"/>
      <c r="C86" s="44"/>
      <c r="D86" s="44"/>
      <c r="E86" s="44"/>
      <c r="F86" s="44"/>
      <c r="G86" s="45"/>
    </row>
    <row r="87" spans="2:7" ht="15.75" thickBot="1" x14ac:dyDescent="0.3">
      <c r="B87" s="74"/>
      <c r="C87" s="58" t="s">
        <v>97</v>
      </c>
      <c r="D87" s="75"/>
      <c r="E87" s="76"/>
      <c r="F87" s="69"/>
      <c r="G87" s="45"/>
    </row>
    <row r="88" spans="2:7" x14ac:dyDescent="0.25">
      <c r="B88" s="77" t="s">
        <v>98</v>
      </c>
      <c r="C88" s="81">
        <v>1200</v>
      </c>
      <c r="D88" s="81">
        <v>1400</v>
      </c>
      <c r="E88" s="82">
        <v>1600</v>
      </c>
      <c r="F88" s="78"/>
      <c r="G88" s="45"/>
    </row>
    <row r="89" spans="2:7" ht="15.75" thickBot="1" x14ac:dyDescent="0.3">
      <c r="B89" s="70" t="s">
        <v>99</v>
      </c>
      <c r="C89" s="83">
        <f>(G63/C88)</f>
        <v>4111.2942499999999</v>
      </c>
      <c r="D89" s="83">
        <f>(G63/D88)</f>
        <v>3523.9664999999995</v>
      </c>
      <c r="E89" s="84">
        <f>(G63/E88)</f>
        <v>3083.4706874999997</v>
      </c>
      <c r="F89" s="78"/>
      <c r="G89" s="45"/>
    </row>
    <row r="90" spans="2:7" x14ac:dyDescent="0.25">
      <c r="B90" s="79" t="s">
        <v>100</v>
      </c>
      <c r="C90" s="51"/>
      <c r="D90" s="51"/>
      <c r="E90" s="51"/>
      <c r="F90" s="51"/>
      <c r="G90" s="45"/>
    </row>
    <row r="91" spans="2:7" x14ac:dyDescent="0.25">
      <c r="B91" s="45"/>
      <c r="C91" s="45"/>
      <c r="D91" s="45"/>
      <c r="E91" s="45"/>
      <c r="F91" s="45"/>
      <c r="G91" s="45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278B42-4E71-4112-8871-1D80FCE59760}"/>
</file>

<file path=customXml/itemProps2.xml><?xml version="1.0" encoding="utf-8"?>
<ds:datastoreItem xmlns:ds="http://schemas.openxmlformats.org/officeDocument/2006/customXml" ds:itemID="{D1E99C57-429F-4F3E-97BB-C2E01ADB03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0C3B47-ADD8-4B2D-B775-1B5B7ECC8526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10b82782-c0f5-416e-ae65-72e3340045c9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</cp:lastModifiedBy>
  <cp:revision/>
  <dcterms:created xsi:type="dcterms:W3CDTF">2022-03-15T19:35:35Z</dcterms:created>
  <dcterms:modified xsi:type="dcterms:W3CDTF">2022-06-20T17:55:12Z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