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4" documentId="11_F08E7855BEB52F33C108100F896860071FF59157" xr6:coauthVersionLast="47" xr6:coauthVersionMax="47" xr10:uidLastSave="{14447748-32B9-4B7B-9229-FBB2844073CB}"/>
  <bookViews>
    <workbookView xWindow="0" yWindow="0" windowWidth="20490" windowHeight="7755" xr2:uid="{00000000-000D-0000-FFFF-FFFF00000000}"/>
  </bookViews>
  <sheets>
    <sheet name="ESPINACA" sheetId="1" r:id="rId1"/>
  </sheets>
  <definedNames>
    <definedName name="_xlnm.Print_Area" localSheetId="0">ESPINACA!$A$1:$F$96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3" i="1" l="1"/>
  <c r="F65" i="1" l="1"/>
  <c r="F56" i="1"/>
  <c r="F38" i="1"/>
  <c r="F39" i="1"/>
  <c r="F40" i="1"/>
  <c r="F41" i="1"/>
  <c r="F42" i="1"/>
  <c r="F21" i="1"/>
  <c r="F22" i="1"/>
  <c r="F23" i="1"/>
  <c r="F24" i="1"/>
  <c r="F25" i="1"/>
  <c r="F26" i="1"/>
  <c r="F27" i="1"/>
  <c r="F37" i="1"/>
  <c r="F20" i="1"/>
  <c r="F58" i="1"/>
  <c r="F48" i="1"/>
  <c r="F54" i="1"/>
  <c r="F50" i="1"/>
  <c r="F51" i="1"/>
  <c r="F52" i="1"/>
  <c r="F64" i="1"/>
  <c r="F33" i="1"/>
  <c r="B86" i="1" s="1"/>
  <c r="F11" i="1"/>
  <c r="F71" i="1" s="1"/>
  <c r="F59" i="1" l="1"/>
  <c r="B88" i="1" s="1"/>
  <c r="F43" i="1"/>
  <c r="B87" i="1" s="1"/>
  <c r="F28" i="1"/>
  <c r="B85" i="1" s="1"/>
  <c r="F66" i="1"/>
  <c r="B89" i="1" s="1"/>
  <c r="F68" i="1" l="1"/>
  <c r="F69" i="1" s="1"/>
  <c r="B90" i="1" s="1"/>
  <c r="F70" i="1" l="1"/>
  <c r="C95" i="1" s="1"/>
  <c r="B91" i="1"/>
  <c r="D95" i="1" l="1"/>
  <c r="B95" i="1"/>
  <c r="F72" i="1"/>
  <c r="C88" i="1"/>
  <c r="C87" i="1"/>
  <c r="C85" i="1"/>
  <c r="C89" i="1"/>
  <c r="C90" i="1"/>
  <c r="C91" i="1" l="1"/>
</calcChain>
</file>

<file path=xl/sharedStrings.xml><?xml version="1.0" encoding="utf-8"?>
<sst xmlns="http://schemas.openxmlformats.org/spreadsheetml/2006/main" count="170" uniqueCount="119">
  <si>
    <t>RUBRO O CULTIVO</t>
  </si>
  <si>
    <t>Espinaca</t>
  </si>
  <si>
    <t>RENDIMIENTO (kg/Ha)</t>
  </si>
  <si>
    <t>VARIEDAD</t>
  </si>
  <si>
    <t>Phyton F1</t>
  </si>
  <si>
    <t>FECHA ESTIMADA  PRECIO VENTA</t>
  </si>
  <si>
    <t>Noviembre</t>
  </si>
  <si>
    <t>NIVEL TECNOLÓGICO</t>
  </si>
  <si>
    <t>Medio</t>
  </si>
  <si>
    <t>PRECIO ESPERADO ($/kilo)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</si>
  <si>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</si>
  <si>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</si>
  <si>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</si>
  <si>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</si>
  <si>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</si>
  <si>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</si>
  <si>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</si>
  <si>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</si>
  <si>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</si>
  <si>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</si>
  <si>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</si>
  <si>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</si>
  <si>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</si>
  <si>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</si>
  <si>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</si>
  <si>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</si>
  <si>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</si>
  <si>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</si>
  <si>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</si>
  <si>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</si>
  <si>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</si>
  <si>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Paleo Acequia</t>
  </si>
  <si>
    <t>jh</t>
  </si>
  <si>
    <t xml:space="preserve">Ago-Nov </t>
  </si>
  <si>
    <t>Riego Pretransplante/Siembra</t>
  </si>
  <si>
    <t xml:space="preserve">Jul </t>
  </si>
  <si>
    <t>Transplante/Siembra</t>
  </si>
  <si>
    <t>Riego (5)</t>
  </si>
  <si>
    <t>Aplicacion Fertilizante</t>
  </si>
  <si>
    <t>Limpieza</t>
  </si>
  <si>
    <t>Aplicación Pesticidas</t>
  </si>
  <si>
    <t>Cosecha</t>
  </si>
  <si>
    <t>Nov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</si>
  <si>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</si>
  <si>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</si>
  <si>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</si>
  <si>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</si>
  <si>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</si>
  <si>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</si>
  <si>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</si>
  <si>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 xml:space="preserve">Jul-Ago </t>
  </si>
  <si>
    <t>Rastraje</t>
  </si>
  <si>
    <t>Ago-Sept</t>
  </si>
  <si>
    <t>Aplicación Pesticida</t>
  </si>
  <si>
    <t>Sept-Oct</t>
  </si>
  <si>
    <t>Aplicación Fertilizante</t>
  </si>
  <si>
    <t>Sept-Nov</t>
  </si>
  <si>
    <t>Melgadura</t>
  </si>
  <si>
    <t>Sept</t>
  </si>
  <si>
    <t>Acequiadura</t>
  </si>
  <si>
    <t>Jul-Ago</t>
  </si>
  <si>
    <t>Subtotal Costo Maquinaria</t>
  </si>
  <si>
    <t>INSUMOS</t>
  </si>
  <si>
    <t>Insumos</t>
  </si>
  <si>
    <t>Unidad (Kg/l/u)</t>
  </si>
  <si>
    <t>Cantidad (Kg/l/u)</t>
  </si>
  <si>
    <t>SEMILLA</t>
  </si>
  <si>
    <t>Semilla Espinaca</t>
  </si>
  <si>
    <t>kg</t>
  </si>
  <si>
    <t xml:space="preserve">Agosto </t>
  </si>
  <si>
    <t>FERTILIZANTES</t>
  </si>
  <si>
    <t>Urea</t>
  </si>
  <si>
    <t>Nitrato de Potasio</t>
  </si>
  <si>
    <t>Oct-Nov</t>
  </si>
  <si>
    <t>Mezcla Hortalizas</t>
  </si>
  <si>
    <t>HERBICIDAS</t>
  </si>
  <si>
    <t>Linurex 50 WP</t>
  </si>
  <si>
    <t>lt</t>
  </si>
  <si>
    <t xml:space="preserve">Ago-Sept </t>
  </si>
  <si>
    <t>FUNGICIDA</t>
  </si>
  <si>
    <t>Metalaxil MZ-58 WP</t>
  </si>
  <si>
    <t>INSECTICIDAS</t>
  </si>
  <si>
    <t>Karate Zeon</t>
  </si>
  <si>
    <t>Subtotal Insumos</t>
  </si>
  <si>
    <t>OTROS</t>
  </si>
  <si>
    <t>Item</t>
  </si>
  <si>
    <t>Cajas ccosecheras</t>
  </si>
  <si>
    <t>u</t>
  </si>
  <si>
    <t>100</t>
  </si>
  <si>
    <t>Flete</t>
  </si>
  <si>
    <t>Sept - Nov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</si>
  <si>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</si>
  <si>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</si>
  <si>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</si>
  <si>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</si>
  <si>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</si>
  <si>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</si>
  <si>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</si>
  <si>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</si>
  <si>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</si>
  <si>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</si>
  <si>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</si>
  <si>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</si>
  <si>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</si>
  <si>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</si>
  <si>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</si>
  <si>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</si>
  <si>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</si>
  <si>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</si>
  <si>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</si>
  <si>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</si>
  <si>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</si>
  <si>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</si>
  <si>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</si>
  <si>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</si>
  <si>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</si>
  <si>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</si>
  <si>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(Kg/HA)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</si>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</sst>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&quot;$&quot;#,##0"/>
  </numFmts>
  <fonts count="12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1" fillId="0" borderId="0" applyFont="0" applyFill="0" applyBorder="0" applyAlignment="0" applyProtection="0"/>
  </cellStyleXfs>
  <cellXfs count="16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vertical="center" wrapText="1"/>
    </xf>
    <xf numFmtId="166" fontId="3" fillId="3" borderId="5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166" fontId="1" fillId="2" borderId="12" xfId="0" applyNumberFormat="1" applyFont="1" applyFill="1" applyBorder="1" applyAlignment="1">
      <alignment vertical="center"/>
    </xf>
    <xf numFmtId="166" fontId="3" fillId="3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66" fontId="5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 vertical="center"/>
    </xf>
    <xf numFmtId="166" fontId="1" fillId="0" borderId="5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1" fontId="1" fillId="0" borderId="5" xfId="0" applyNumberFormat="1" applyFont="1" applyFill="1" applyBorder="1" applyAlignment="1">
      <alignment horizontal="center" vertical="center"/>
    </xf>
    <xf numFmtId="49" fontId="1" fillId="0" borderId="68" xfId="0" applyNumberFormat="1" applyFont="1" applyFill="1" applyBorder="1" applyAlignment="1">
      <alignment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left" vertical="center"/>
    </xf>
    <xf numFmtId="166" fontId="6" fillId="0" borderId="68" xfId="0" applyNumberFormat="1" applyFont="1" applyFill="1" applyBorder="1" applyAlignment="1">
      <alignment vertical="center"/>
    </xf>
    <xf numFmtId="166" fontId="1" fillId="0" borderId="68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vertical="center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vertical="center"/>
    </xf>
    <xf numFmtId="166" fontId="2" fillId="5" borderId="20" xfId="0" applyNumberFormat="1" applyFont="1" applyFill="1" applyBorder="1" applyAlignment="1">
      <alignment vertical="center"/>
    </xf>
    <xf numFmtId="166" fontId="2" fillId="3" borderId="21" xfId="0" applyNumberFormat="1" applyFont="1" applyFill="1" applyBorder="1" applyAlignment="1">
      <alignment vertical="center"/>
    </xf>
    <xf numFmtId="166" fontId="2" fillId="5" borderId="21" xfId="0" applyNumberFormat="1" applyFont="1" applyFill="1" applyBorder="1" applyAlignment="1">
      <alignment vertical="center"/>
    </xf>
    <xf numFmtId="166" fontId="2" fillId="6" borderId="22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165" fontId="2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5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horizontal="center" vertical="center"/>
    </xf>
    <xf numFmtId="49" fontId="5" fillId="8" borderId="18" xfId="0" applyNumberFormat="1" applyFont="1" applyFill="1" applyBorder="1" applyAlignment="1">
      <alignment horizontal="center" vertical="center"/>
    </xf>
    <xf numFmtId="49" fontId="1" fillId="8" borderId="24" xfId="0" applyNumberFormat="1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165" fontId="2" fillId="2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2" borderId="25" xfId="0" applyNumberFormat="1" applyFont="1" applyFill="1" applyBorder="1" applyAlignment="1">
      <alignment vertical="center"/>
    </xf>
    <xf numFmtId="9" fontId="1" fillId="2" borderId="26" xfId="0" applyNumberFormat="1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49" fontId="5" fillId="8" borderId="27" xfId="0" applyNumberFormat="1" applyFont="1" applyFill="1" applyBorder="1" applyAlignment="1">
      <alignment vertical="center"/>
    </xf>
    <xf numFmtId="9" fontId="5" fillId="8" borderId="29" xfId="0" applyNumberFormat="1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/>
    </xf>
    <xf numFmtId="165" fontId="5" fillId="2" borderId="17" xfId="0" applyNumberFormat="1" applyFont="1" applyFill="1" applyBorder="1" applyAlignment="1">
      <alignment vertical="center"/>
    </xf>
    <xf numFmtId="49" fontId="5" fillId="8" borderId="27" xfId="0" applyNumberFormat="1" applyFont="1" applyFill="1" applyBorder="1" applyAlignment="1">
      <alignment vertical="center" wrapText="1"/>
    </xf>
    <xf numFmtId="49" fontId="2" fillId="3" borderId="70" xfId="0" applyNumberFormat="1" applyFont="1" applyFill="1" applyBorder="1" applyAlignment="1">
      <alignment horizontal="center" vertical="center"/>
    </xf>
    <xf numFmtId="49" fontId="2" fillId="3" borderId="70" xfId="0" applyNumberFormat="1" applyFont="1" applyFill="1" applyBorder="1" applyAlignment="1">
      <alignment horizontal="center" vertical="center" wrapText="1"/>
    </xf>
    <xf numFmtId="49" fontId="1" fillId="2" borderId="71" xfId="0" applyNumberFormat="1" applyFont="1" applyFill="1" applyBorder="1" applyAlignment="1">
      <alignment vertical="center" wrapText="1"/>
    </xf>
    <xf numFmtId="49" fontId="1" fillId="2" borderId="71" xfId="0" applyNumberFormat="1" applyFont="1" applyFill="1" applyBorder="1" applyAlignment="1">
      <alignment horizontal="center" vertical="center"/>
    </xf>
    <xf numFmtId="3" fontId="1" fillId="2" borderId="71" xfId="0" applyNumberFormat="1" applyFont="1" applyFill="1" applyBorder="1" applyAlignment="1">
      <alignment horizontal="center" vertical="center"/>
    </xf>
    <xf numFmtId="49" fontId="1" fillId="2" borderId="71" xfId="0" applyNumberFormat="1" applyFont="1" applyFill="1" applyBorder="1" applyAlignment="1">
      <alignment horizontal="left" vertical="center" wrapText="1"/>
    </xf>
    <xf numFmtId="166" fontId="1" fillId="2" borderId="71" xfId="0" applyNumberFormat="1" applyFont="1" applyFill="1" applyBorder="1" applyAlignment="1">
      <alignment vertical="center"/>
    </xf>
    <xf numFmtId="49" fontId="6" fillId="0" borderId="69" xfId="0" applyNumberFormat="1" applyFont="1" applyFill="1" applyBorder="1" applyAlignment="1">
      <alignment horizontal="left" vertical="center"/>
    </xf>
    <xf numFmtId="49" fontId="10" fillId="0" borderId="69" xfId="0" applyNumberFormat="1" applyFont="1" applyFill="1" applyBorder="1" applyAlignment="1">
      <alignment horizontal="center" vertical="center" wrapText="1"/>
    </xf>
    <xf numFmtId="167" fontId="6" fillId="0" borderId="69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6" fillId="0" borderId="6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vertical="center"/>
    </xf>
    <xf numFmtId="164" fontId="5" fillId="2" borderId="5" xfId="1" applyFont="1" applyFill="1" applyBorder="1" applyAlignment="1">
      <alignment vertical="center"/>
    </xf>
    <xf numFmtId="164" fontId="5" fillId="8" borderId="28" xfId="1" applyFont="1" applyFill="1" applyBorder="1" applyAlignment="1">
      <alignment vertical="center"/>
    </xf>
    <xf numFmtId="164" fontId="5" fillId="8" borderId="42" xfId="1" applyFont="1" applyFill="1" applyBorder="1" applyAlignment="1">
      <alignment vertical="center"/>
    </xf>
    <xf numFmtId="164" fontId="5" fillId="8" borderId="43" xfId="1" applyFont="1" applyFill="1" applyBorder="1" applyAlignment="1">
      <alignment vertical="center"/>
    </xf>
    <xf numFmtId="164" fontId="5" fillId="8" borderId="29" xfId="1" applyFont="1" applyFill="1" applyBorder="1" applyAlignment="1">
      <alignment vertical="center"/>
    </xf>
    <xf numFmtId="49" fontId="7" fillId="9" borderId="50" xfId="0" applyNumberFormat="1" applyFont="1" applyFill="1" applyBorder="1" applyAlignment="1">
      <alignment horizontal="center" vertical="center"/>
    </xf>
    <xf numFmtId="49" fontId="7" fillId="9" borderId="39" xfId="0" applyNumberFormat="1" applyFont="1" applyFill="1" applyBorder="1" applyAlignment="1">
      <alignment horizontal="center" vertical="center"/>
    </xf>
    <xf numFmtId="49" fontId="7" fillId="9" borderId="5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2" fillId="5" borderId="44" xfId="0" applyNumberFormat="1" applyFont="1" applyFill="1" applyBorder="1" applyAlignment="1">
      <alignment horizontal="left" vertical="center"/>
    </xf>
    <xf numFmtId="49" fontId="2" fillId="5" borderId="45" xfId="0" applyNumberFormat="1" applyFont="1" applyFill="1" applyBorder="1" applyAlignment="1">
      <alignment horizontal="left" vertical="center"/>
    </xf>
    <xf numFmtId="49" fontId="2" fillId="5" borderId="46" xfId="0" applyNumberFormat="1" applyFont="1" applyFill="1" applyBorder="1" applyAlignment="1">
      <alignment horizontal="left" vertical="center"/>
    </xf>
    <xf numFmtId="49" fontId="2" fillId="5" borderId="47" xfId="0" applyNumberFormat="1" applyFont="1" applyFill="1" applyBorder="1" applyAlignment="1">
      <alignment horizontal="left" vertical="center"/>
    </xf>
    <xf numFmtId="49" fontId="2" fillId="5" borderId="48" xfId="0" applyNumberFormat="1" applyFont="1" applyFill="1" applyBorder="1" applyAlignment="1">
      <alignment horizontal="left" vertical="center"/>
    </xf>
    <xf numFmtId="49" fontId="2" fillId="5" borderId="49" xfId="0" applyNumberFormat="1" applyFont="1" applyFill="1" applyBorder="1" applyAlignment="1">
      <alignment horizontal="left" vertical="center"/>
    </xf>
    <xf numFmtId="49" fontId="7" fillId="9" borderId="30" xfId="0" applyNumberFormat="1" applyFont="1" applyFill="1" applyBorder="1" applyAlignment="1">
      <alignment horizontal="center" vertical="center"/>
    </xf>
    <xf numFmtId="49" fontId="7" fillId="9" borderId="31" xfId="0" applyNumberFormat="1" applyFont="1" applyFill="1" applyBorder="1" applyAlignment="1">
      <alignment horizontal="center" vertical="center"/>
    </xf>
    <xf numFmtId="49" fontId="7" fillId="9" borderId="32" xfId="0" applyNumberFormat="1" applyFont="1" applyFill="1" applyBorder="1" applyAlignment="1">
      <alignment horizontal="center" vertical="center"/>
    </xf>
    <xf numFmtId="49" fontId="3" fillId="3" borderId="52" xfId="0" applyNumberFormat="1" applyFont="1" applyFill="1" applyBorder="1" applyAlignment="1">
      <alignment horizontal="left" vertical="center"/>
    </xf>
    <xf numFmtId="49" fontId="3" fillId="3" borderId="53" xfId="0" applyNumberFormat="1" applyFont="1" applyFill="1" applyBorder="1" applyAlignment="1">
      <alignment horizontal="left" vertical="center"/>
    </xf>
    <xf numFmtId="49" fontId="3" fillId="3" borderId="54" xfId="0" applyNumberFormat="1" applyFont="1" applyFill="1" applyBorder="1" applyAlignment="1">
      <alignment horizontal="left" vertical="center"/>
    </xf>
    <xf numFmtId="49" fontId="3" fillId="3" borderId="55" xfId="0" applyNumberFormat="1" applyFont="1" applyFill="1" applyBorder="1" applyAlignment="1">
      <alignment horizontal="left" vertical="center"/>
    </xf>
    <xf numFmtId="49" fontId="3" fillId="3" borderId="56" xfId="0" applyNumberFormat="1" applyFont="1" applyFill="1" applyBorder="1" applyAlignment="1">
      <alignment horizontal="left" vertical="center"/>
    </xf>
    <xf numFmtId="49" fontId="3" fillId="3" borderId="57" xfId="0" applyNumberFormat="1" applyFont="1" applyFill="1" applyBorder="1" applyAlignment="1">
      <alignment horizontal="left" vertical="center"/>
    </xf>
    <xf numFmtId="49" fontId="2" fillId="5" borderId="64" xfId="0" applyNumberFormat="1" applyFont="1" applyFill="1" applyBorder="1" applyAlignment="1">
      <alignment horizontal="left" vertical="center"/>
    </xf>
    <xf numFmtId="49" fontId="2" fillId="5" borderId="56" xfId="0" applyNumberFormat="1" applyFont="1" applyFill="1" applyBorder="1" applyAlignment="1">
      <alignment horizontal="left" vertical="center"/>
    </xf>
    <xf numFmtId="49" fontId="2" fillId="5" borderId="57" xfId="0" applyNumberFormat="1" applyFont="1" applyFill="1" applyBorder="1" applyAlignment="1">
      <alignment horizontal="left" vertical="center"/>
    </xf>
    <xf numFmtId="49" fontId="2" fillId="3" borderId="64" xfId="0" applyNumberFormat="1" applyFont="1" applyFill="1" applyBorder="1" applyAlignment="1">
      <alignment horizontal="left" vertical="center"/>
    </xf>
    <xf numFmtId="49" fontId="2" fillId="3" borderId="56" xfId="0" applyNumberFormat="1" applyFont="1" applyFill="1" applyBorder="1" applyAlignment="1">
      <alignment horizontal="left" vertical="center"/>
    </xf>
    <xf numFmtId="49" fontId="2" fillId="3" borderId="57" xfId="0" applyNumberFormat="1" applyFont="1" applyFill="1" applyBorder="1" applyAlignment="1">
      <alignment horizontal="left" vertical="center"/>
    </xf>
    <xf numFmtId="49" fontId="2" fillId="5" borderId="65" xfId="0" applyNumberFormat="1" applyFont="1" applyFill="1" applyBorder="1" applyAlignment="1">
      <alignment horizontal="left" vertical="center"/>
    </xf>
    <xf numFmtId="49" fontId="2" fillId="5" borderId="66" xfId="0" applyNumberFormat="1" applyFont="1" applyFill="1" applyBorder="1" applyAlignment="1">
      <alignment horizontal="left" vertical="center"/>
    </xf>
    <xf numFmtId="49" fontId="2" fillId="5" borderId="67" xfId="0" applyNumberFormat="1" applyFont="1" applyFill="1" applyBorder="1" applyAlignment="1">
      <alignment horizontal="left" vertical="center"/>
    </xf>
    <xf numFmtId="49" fontId="3" fillId="3" borderId="58" xfId="0" applyNumberFormat="1" applyFont="1" applyFill="1" applyBorder="1" applyAlignment="1">
      <alignment horizontal="left" vertical="center"/>
    </xf>
    <xf numFmtId="49" fontId="3" fillId="3" borderId="59" xfId="0" applyNumberFormat="1" applyFont="1" applyFill="1" applyBorder="1" applyAlignment="1">
      <alignment horizontal="left" vertical="center"/>
    </xf>
    <xf numFmtId="49" fontId="3" fillId="3" borderId="60" xfId="0" applyNumberFormat="1" applyFont="1" applyFill="1" applyBorder="1" applyAlignment="1">
      <alignment horizontal="left" vertical="center"/>
    </xf>
    <xf numFmtId="49" fontId="2" fillId="5" borderId="61" xfId="0" applyNumberFormat="1" applyFont="1" applyFill="1" applyBorder="1" applyAlignment="1">
      <alignment horizontal="left" vertical="center"/>
    </xf>
    <xf numFmtId="49" fontId="2" fillId="5" borderId="62" xfId="0" applyNumberFormat="1" applyFont="1" applyFill="1" applyBorder="1" applyAlignment="1">
      <alignment horizontal="left" vertical="center"/>
    </xf>
    <xf numFmtId="49" fontId="2" fillId="5" borderId="63" xfId="0" applyNumberFormat="1" applyFont="1" applyFill="1" applyBorder="1" applyAlignment="1">
      <alignment horizontal="left" vertical="center"/>
    </xf>
    <xf numFmtId="49" fontId="5" fillId="0" borderId="52" xfId="0" applyNumberFormat="1" applyFont="1" applyFill="1" applyBorder="1" applyAlignment="1">
      <alignment horizontal="left" vertical="center"/>
    </xf>
    <xf numFmtId="49" fontId="5" fillId="0" borderId="53" xfId="0" applyNumberFormat="1" applyFont="1" applyFill="1" applyBorder="1" applyAlignment="1">
      <alignment horizontal="left" vertical="center"/>
    </xf>
    <xf numFmtId="49" fontId="5" fillId="0" borderId="54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1028699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959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6"/>
  <sheetViews>
    <sheetView showGridLines="0" tabSelected="1" topLeftCell="A58" zoomScaleNormal="100" zoomScaleSheetLayoutView="100" workbookViewId="0">
      <selection activeCell="E59" sqref="A59:E59"/>
    </sheetView>
  </sheetViews>
  <sheetFormatPr defaultColWidth="10.85546875" defaultRowHeight="11.25" customHeight="1"/>
  <cols>
    <col min="1" max="1" width="19.5703125" style="2" customWidth="1"/>
    <col min="2" max="2" width="17.5703125" style="2" customWidth="1"/>
    <col min="3" max="3" width="9.42578125" style="2" customWidth="1"/>
    <col min="4" max="4" width="15.42578125" style="2" customWidth="1"/>
    <col min="5" max="5" width="11" style="2" customWidth="1"/>
    <col min="6" max="6" width="15.7109375" style="2" customWidth="1"/>
    <col min="7" max="250" width="10.85546875" style="2" customWidth="1"/>
    <col min="251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" customHeight="1">
      <c r="A8" s="6" t="s">
        <v>0</v>
      </c>
      <c r="B8" s="7" t="s">
        <v>1</v>
      </c>
      <c r="C8" s="8"/>
      <c r="D8" s="125" t="s">
        <v>2</v>
      </c>
      <c r="E8" s="126"/>
      <c r="F8" s="9">
        <v>15000</v>
      </c>
    </row>
    <row r="9" spans="1:6" ht="12.75">
      <c r="A9" s="10" t="s">
        <v>3</v>
      </c>
      <c r="B9" s="11" t="s">
        <v>4</v>
      </c>
      <c r="C9" s="8"/>
      <c r="D9" s="123" t="s">
        <v>5</v>
      </c>
      <c r="E9" s="124"/>
      <c r="F9" s="7" t="s">
        <v>6</v>
      </c>
    </row>
    <row r="10" spans="1:6" ht="12.75">
      <c r="A10" s="10" t="s">
        <v>7</v>
      </c>
      <c r="B10" s="7" t="s">
        <v>8</v>
      </c>
      <c r="C10" s="8"/>
      <c r="D10" s="123" t="s">
        <v>9</v>
      </c>
      <c r="E10" s="124"/>
      <c r="F10" s="48">
        <v>1000</v>
      </c>
    </row>
    <row r="11" spans="1:6" ht="11.25" customHeight="1">
      <c r="A11" s="10" t="s">
        <v>10</v>
      </c>
      <c r="B11" s="11" t="s">
        <v>11</v>
      </c>
      <c r="C11" s="8"/>
      <c r="D11" s="111" t="s">
        <v>12</v>
      </c>
      <c r="E11" s="112"/>
      <c r="F11" s="12">
        <f>(F8*F10)</f>
        <v>15000000</v>
      </c>
    </row>
    <row r="12" spans="1:6" ht="12.75">
      <c r="A12" s="10" t="s">
        <v>13</v>
      </c>
      <c r="B12" s="7" t="s">
        <v>14</v>
      </c>
      <c r="C12" s="8"/>
      <c r="D12" s="123" t="s">
        <v>15</v>
      </c>
      <c r="E12" s="124"/>
      <c r="F12" s="7" t="s">
        <v>16</v>
      </c>
    </row>
    <row r="13" spans="1:6" ht="16.5" customHeight="1">
      <c r="A13" s="10" t="s">
        <v>17</v>
      </c>
      <c r="B13" s="11" t="s">
        <v>18</v>
      </c>
      <c r="C13" s="8"/>
      <c r="D13" s="123" t="s">
        <v>19</v>
      </c>
      <c r="E13" s="124"/>
      <c r="F13" s="11" t="s">
        <v>6</v>
      </c>
    </row>
    <row r="14" spans="1:6" ht="12.75">
      <c r="A14" s="10" t="s">
        <v>20</v>
      </c>
      <c r="B14" s="13">
        <v>44562</v>
      </c>
      <c r="C14" s="8"/>
      <c r="D14" s="127" t="s">
        <v>21</v>
      </c>
      <c r="E14" s="128"/>
      <c r="F14" s="11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29" t="s">
        <v>23</v>
      </c>
      <c r="B16" s="130"/>
      <c r="C16" s="130"/>
      <c r="D16" s="130"/>
      <c r="E16" s="130"/>
      <c r="F16" s="130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31" t="s">
        <v>24</v>
      </c>
      <c r="B18" s="132"/>
      <c r="C18" s="132"/>
      <c r="D18" s="132"/>
      <c r="E18" s="132"/>
      <c r="F18" s="133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110" t="s">
        <v>31</v>
      </c>
      <c r="B20" s="22" t="s">
        <v>32</v>
      </c>
      <c r="C20" s="23">
        <v>1</v>
      </c>
      <c r="D20" s="110" t="s">
        <v>33</v>
      </c>
      <c r="E20" s="12">
        <v>20000</v>
      </c>
      <c r="F20" s="12">
        <f>E20*C20</f>
        <v>20000</v>
      </c>
    </row>
    <row r="21" spans="1:6" ht="12.75">
      <c r="A21" s="110" t="s">
        <v>34</v>
      </c>
      <c r="B21" s="22" t="s">
        <v>32</v>
      </c>
      <c r="C21" s="23">
        <v>3</v>
      </c>
      <c r="D21" s="110" t="s">
        <v>35</v>
      </c>
      <c r="E21" s="12">
        <v>20000</v>
      </c>
      <c r="F21" s="12">
        <f t="shared" ref="F21:F27" si="0">E21*C21</f>
        <v>60000</v>
      </c>
    </row>
    <row r="22" spans="1:6" ht="12.75">
      <c r="A22" s="110" t="s">
        <v>36</v>
      </c>
      <c r="B22" s="22" t="s">
        <v>32</v>
      </c>
      <c r="C22" s="23">
        <v>3</v>
      </c>
      <c r="D22" s="110" t="s">
        <v>35</v>
      </c>
      <c r="E22" s="12">
        <v>20000</v>
      </c>
      <c r="F22" s="12">
        <f t="shared" si="0"/>
        <v>60000</v>
      </c>
    </row>
    <row r="23" spans="1:6" ht="12.75">
      <c r="A23" s="110" t="s">
        <v>37</v>
      </c>
      <c r="B23" s="22" t="s">
        <v>32</v>
      </c>
      <c r="C23" s="23">
        <v>5</v>
      </c>
      <c r="D23" s="110" t="s">
        <v>33</v>
      </c>
      <c r="E23" s="12">
        <v>20000</v>
      </c>
      <c r="F23" s="12">
        <f t="shared" si="0"/>
        <v>100000</v>
      </c>
    </row>
    <row r="24" spans="1:6" ht="12.75">
      <c r="A24" s="110" t="s">
        <v>38</v>
      </c>
      <c r="B24" s="22" t="s">
        <v>32</v>
      </c>
      <c r="C24" s="23">
        <v>2</v>
      </c>
      <c r="D24" s="110" t="s">
        <v>35</v>
      </c>
      <c r="E24" s="12">
        <v>20000</v>
      </c>
      <c r="F24" s="12">
        <f t="shared" si="0"/>
        <v>40000</v>
      </c>
    </row>
    <row r="25" spans="1:6" ht="12.75">
      <c r="A25" s="110" t="s">
        <v>39</v>
      </c>
      <c r="B25" s="22" t="s">
        <v>32</v>
      </c>
      <c r="C25" s="23">
        <v>1</v>
      </c>
      <c r="D25" s="110" t="s">
        <v>33</v>
      </c>
      <c r="E25" s="12">
        <v>20000</v>
      </c>
      <c r="F25" s="12">
        <f t="shared" si="0"/>
        <v>20000</v>
      </c>
    </row>
    <row r="26" spans="1:6" ht="12.75">
      <c r="A26" s="110" t="s">
        <v>40</v>
      </c>
      <c r="B26" s="22" t="s">
        <v>32</v>
      </c>
      <c r="C26" s="23">
        <v>2</v>
      </c>
      <c r="D26" s="110" t="s">
        <v>33</v>
      </c>
      <c r="E26" s="12">
        <v>20000</v>
      </c>
      <c r="F26" s="12">
        <f t="shared" si="0"/>
        <v>40000</v>
      </c>
    </row>
    <row r="27" spans="1:6" ht="12.75" customHeight="1">
      <c r="A27" s="24" t="s">
        <v>41</v>
      </c>
      <c r="B27" s="22" t="s">
        <v>32</v>
      </c>
      <c r="C27" s="23">
        <v>25</v>
      </c>
      <c r="D27" s="110" t="s">
        <v>42</v>
      </c>
      <c r="E27" s="12">
        <v>20000</v>
      </c>
      <c r="F27" s="12">
        <f t="shared" si="0"/>
        <v>500000</v>
      </c>
    </row>
    <row r="28" spans="1:6" ht="12.75" customHeight="1">
      <c r="A28" s="140" t="s">
        <v>43</v>
      </c>
      <c r="B28" s="141"/>
      <c r="C28" s="141"/>
      <c r="D28" s="141"/>
      <c r="E28" s="142"/>
      <c r="F28" s="25">
        <f>SUM(F20:F27)</f>
        <v>840000</v>
      </c>
    </row>
    <row r="29" spans="1:6" ht="12" customHeight="1">
      <c r="A29" s="18"/>
      <c r="B29" s="20"/>
      <c r="C29" s="20"/>
      <c r="D29" s="20"/>
      <c r="E29" s="26"/>
      <c r="F29" s="26"/>
    </row>
    <row r="30" spans="1:6" ht="12" customHeight="1">
      <c r="A30" s="134" t="s">
        <v>44</v>
      </c>
      <c r="B30" s="135"/>
      <c r="C30" s="135"/>
      <c r="D30" s="135"/>
      <c r="E30" s="135"/>
      <c r="F30" s="136"/>
    </row>
    <row r="31" spans="1:6" ht="24" customHeight="1">
      <c r="A31" s="27" t="s">
        <v>25</v>
      </c>
      <c r="B31" s="28" t="s">
        <v>26</v>
      </c>
      <c r="C31" s="28" t="s">
        <v>27</v>
      </c>
      <c r="D31" s="27" t="s">
        <v>28</v>
      </c>
      <c r="E31" s="28" t="s">
        <v>29</v>
      </c>
      <c r="F31" s="27" t="s">
        <v>30</v>
      </c>
    </row>
    <row r="32" spans="1:6" ht="12" customHeight="1">
      <c r="A32" s="29" t="s">
        <v>45</v>
      </c>
      <c r="B32" s="30"/>
      <c r="C32" s="30"/>
      <c r="D32" s="31"/>
      <c r="E32" s="32"/>
      <c r="F32" s="32"/>
    </row>
    <row r="33" spans="1:8" ht="12" customHeight="1">
      <c r="A33" s="143" t="s">
        <v>46</v>
      </c>
      <c r="B33" s="144"/>
      <c r="C33" s="144"/>
      <c r="D33" s="144"/>
      <c r="E33" s="145"/>
      <c r="F33" s="33">
        <f>SUM(F32:F32)</f>
        <v>0</v>
      </c>
    </row>
    <row r="34" spans="1:8" ht="12" customHeight="1">
      <c r="A34" s="34"/>
      <c r="B34" s="35"/>
      <c r="C34" s="35"/>
      <c r="D34" s="35"/>
      <c r="E34" s="36"/>
      <c r="F34" s="36"/>
    </row>
    <row r="35" spans="1:8" ht="12" customHeight="1">
      <c r="A35" s="134" t="s">
        <v>47</v>
      </c>
      <c r="B35" s="135"/>
      <c r="C35" s="135"/>
      <c r="D35" s="135"/>
      <c r="E35" s="135"/>
      <c r="F35" s="136"/>
    </row>
    <row r="36" spans="1:8" ht="24" customHeight="1">
      <c r="A36" s="37" t="s">
        <v>25</v>
      </c>
      <c r="B36" s="37" t="s">
        <v>26</v>
      </c>
      <c r="C36" s="37" t="s">
        <v>27</v>
      </c>
      <c r="D36" s="37" t="s">
        <v>28</v>
      </c>
      <c r="E36" s="38" t="s">
        <v>29</v>
      </c>
      <c r="F36" s="37" t="s">
        <v>30</v>
      </c>
    </row>
    <row r="37" spans="1:8" ht="12.75" customHeight="1">
      <c r="A37" s="39" t="s">
        <v>48</v>
      </c>
      <c r="B37" s="22" t="s">
        <v>49</v>
      </c>
      <c r="C37" s="23">
        <v>0.125</v>
      </c>
      <c r="D37" s="40" t="s">
        <v>50</v>
      </c>
      <c r="E37" s="12">
        <v>333200</v>
      </c>
      <c r="F37" s="12">
        <f>C37*E37</f>
        <v>41650</v>
      </c>
      <c r="H37" s="114"/>
    </row>
    <row r="38" spans="1:8" ht="12.75" customHeight="1">
      <c r="A38" s="39" t="s">
        <v>51</v>
      </c>
      <c r="B38" s="22" t="s">
        <v>49</v>
      </c>
      <c r="C38" s="23">
        <v>0.375</v>
      </c>
      <c r="D38" s="40" t="s">
        <v>52</v>
      </c>
      <c r="E38" s="12">
        <v>320000</v>
      </c>
      <c r="F38" s="12">
        <f t="shared" ref="F38:F42" si="1">C38*E38</f>
        <v>120000</v>
      </c>
      <c r="H38" s="114"/>
    </row>
    <row r="39" spans="1:8" ht="12.75" customHeight="1">
      <c r="A39" s="39" t="s">
        <v>53</v>
      </c>
      <c r="B39" s="22" t="s">
        <v>49</v>
      </c>
      <c r="C39" s="23">
        <v>0.125</v>
      </c>
      <c r="D39" s="40" t="s">
        <v>54</v>
      </c>
      <c r="E39" s="12">
        <v>120000</v>
      </c>
      <c r="F39" s="12">
        <f t="shared" si="1"/>
        <v>15000</v>
      </c>
      <c r="H39" s="114"/>
    </row>
    <row r="40" spans="1:8" ht="12.75">
      <c r="A40" s="39" t="s">
        <v>55</v>
      </c>
      <c r="B40" s="22" t="s">
        <v>49</v>
      </c>
      <c r="C40" s="23">
        <v>0.125</v>
      </c>
      <c r="D40" s="40" t="s">
        <v>56</v>
      </c>
      <c r="E40" s="12">
        <v>120000</v>
      </c>
      <c r="F40" s="12">
        <f t="shared" si="1"/>
        <v>15000</v>
      </c>
      <c r="H40" s="114"/>
    </row>
    <row r="41" spans="1:8" ht="12.75" customHeight="1">
      <c r="A41" s="39" t="s">
        <v>57</v>
      </c>
      <c r="B41" s="22" t="s">
        <v>49</v>
      </c>
      <c r="C41" s="23">
        <v>0.125</v>
      </c>
      <c r="D41" s="40" t="s">
        <v>58</v>
      </c>
      <c r="E41" s="12">
        <v>280000</v>
      </c>
      <c r="F41" s="12">
        <f t="shared" si="1"/>
        <v>35000</v>
      </c>
      <c r="H41" s="114"/>
    </row>
    <row r="42" spans="1:8" ht="12.75" customHeight="1">
      <c r="A42" s="39" t="s">
        <v>59</v>
      </c>
      <c r="B42" s="22" t="s">
        <v>49</v>
      </c>
      <c r="C42" s="23">
        <v>0.125</v>
      </c>
      <c r="D42" s="40" t="s">
        <v>60</v>
      </c>
      <c r="E42" s="12">
        <v>120000</v>
      </c>
      <c r="F42" s="12">
        <f t="shared" si="1"/>
        <v>15000</v>
      </c>
      <c r="H42" s="114"/>
    </row>
    <row r="43" spans="1:8" ht="12.75" customHeight="1">
      <c r="A43" s="155" t="s">
        <v>61</v>
      </c>
      <c r="B43" s="156"/>
      <c r="C43" s="156"/>
      <c r="D43" s="156"/>
      <c r="E43" s="157"/>
      <c r="F43" s="33">
        <f>SUM(F37:F42)</f>
        <v>241650</v>
      </c>
    </row>
    <row r="44" spans="1:8" ht="12" customHeight="1">
      <c r="A44" s="34"/>
      <c r="B44" s="35"/>
      <c r="C44" s="35"/>
      <c r="D44" s="35"/>
      <c r="E44" s="36"/>
      <c r="F44" s="36"/>
    </row>
    <row r="45" spans="1:8" ht="12" customHeight="1">
      <c r="A45" s="134" t="s">
        <v>62</v>
      </c>
      <c r="B45" s="135"/>
      <c r="C45" s="135"/>
      <c r="D45" s="135"/>
      <c r="E45" s="135"/>
      <c r="F45" s="136"/>
    </row>
    <row r="46" spans="1:8" ht="24" customHeight="1">
      <c r="A46" s="38" t="s">
        <v>63</v>
      </c>
      <c r="B46" s="38" t="s">
        <v>64</v>
      </c>
      <c r="C46" s="38" t="s">
        <v>65</v>
      </c>
      <c r="D46" s="38" t="s">
        <v>28</v>
      </c>
      <c r="E46" s="38" t="s">
        <v>29</v>
      </c>
      <c r="F46" s="38" t="s">
        <v>30</v>
      </c>
    </row>
    <row r="47" spans="1:8" ht="12.75" customHeight="1">
      <c r="A47" s="41" t="s">
        <v>66</v>
      </c>
      <c r="B47" s="42"/>
      <c r="C47" s="42"/>
      <c r="D47" s="42"/>
      <c r="E47" s="43"/>
      <c r="F47" s="43"/>
    </row>
    <row r="48" spans="1:8" ht="12.75" customHeight="1">
      <c r="A48" s="44" t="s">
        <v>67</v>
      </c>
      <c r="B48" s="45" t="s">
        <v>68</v>
      </c>
      <c r="C48" s="46">
        <v>15</v>
      </c>
      <c r="D48" s="47" t="s">
        <v>69</v>
      </c>
      <c r="E48" s="48">
        <v>60000</v>
      </c>
      <c r="F48" s="48">
        <f>(C48*E48)</f>
        <v>900000</v>
      </c>
    </row>
    <row r="49" spans="1:6" ht="12.75" customHeight="1">
      <c r="A49" s="49" t="s">
        <v>70</v>
      </c>
      <c r="B49" s="50"/>
      <c r="C49" s="50"/>
      <c r="D49" s="51"/>
      <c r="E49" s="48"/>
      <c r="F49" s="48"/>
    </row>
    <row r="50" spans="1:6" ht="12.75" customHeight="1">
      <c r="A50" s="44" t="s">
        <v>71</v>
      </c>
      <c r="B50" s="45" t="s">
        <v>68</v>
      </c>
      <c r="C50" s="46">
        <v>300</v>
      </c>
      <c r="D50" s="47" t="s">
        <v>58</v>
      </c>
      <c r="E50" s="48">
        <v>1280</v>
      </c>
      <c r="F50" s="48">
        <f>(C50*E50)</f>
        <v>384000</v>
      </c>
    </row>
    <row r="51" spans="1:6" ht="12.75" customHeight="1">
      <c r="A51" s="44" t="s">
        <v>72</v>
      </c>
      <c r="B51" s="45" t="s">
        <v>68</v>
      </c>
      <c r="C51" s="46">
        <v>60</v>
      </c>
      <c r="D51" s="47" t="s">
        <v>73</v>
      </c>
      <c r="E51" s="48">
        <v>1400</v>
      </c>
      <c r="F51" s="48">
        <f>(C51*E51)</f>
        <v>84000</v>
      </c>
    </row>
    <row r="52" spans="1:6" ht="12.75" customHeight="1">
      <c r="A52" s="44" t="s">
        <v>74</v>
      </c>
      <c r="B52" s="45" t="s">
        <v>68</v>
      </c>
      <c r="C52" s="46">
        <v>150</v>
      </c>
      <c r="D52" s="47" t="s">
        <v>58</v>
      </c>
      <c r="E52" s="48">
        <v>1030</v>
      </c>
      <c r="F52" s="48">
        <f>(C52*E52)</f>
        <v>154500</v>
      </c>
    </row>
    <row r="53" spans="1:6" ht="12.75" customHeight="1">
      <c r="A53" s="49" t="s">
        <v>75</v>
      </c>
      <c r="B53" s="50"/>
      <c r="C53" s="50"/>
      <c r="D53" s="51"/>
      <c r="E53" s="48"/>
      <c r="F53" s="48"/>
    </row>
    <row r="54" spans="1:6" ht="12.75" customHeight="1">
      <c r="A54" s="44" t="s">
        <v>76</v>
      </c>
      <c r="B54" s="45" t="s">
        <v>77</v>
      </c>
      <c r="C54" s="46">
        <v>2</v>
      </c>
      <c r="D54" s="47" t="s">
        <v>78</v>
      </c>
      <c r="E54" s="48">
        <v>29600</v>
      </c>
      <c r="F54" s="48">
        <f t="shared" ref="F54" si="2">(C54*E54)</f>
        <v>59200</v>
      </c>
    </row>
    <row r="55" spans="1:6" ht="12.75" customHeight="1">
      <c r="A55" s="161" t="s">
        <v>79</v>
      </c>
      <c r="B55" s="162"/>
      <c r="C55" s="162"/>
      <c r="D55" s="162"/>
      <c r="E55" s="162"/>
      <c r="F55" s="163"/>
    </row>
    <row r="56" spans="1:6" ht="12.75" customHeight="1">
      <c r="A56" s="44" t="s">
        <v>80</v>
      </c>
      <c r="B56" s="45" t="s">
        <v>68</v>
      </c>
      <c r="C56" s="52">
        <v>2</v>
      </c>
      <c r="D56" s="47" t="s">
        <v>54</v>
      </c>
      <c r="E56" s="48">
        <v>39990</v>
      </c>
      <c r="F56" s="48">
        <f>C56*E56</f>
        <v>79980</v>
      </c>
    </row>
    <row r="57" spans="1:6" ht="12.75" customHeight="1">
      <c r="A57" s="49" t="s">
        <v>81</v>
      </c>
      <c r="B57" s="50"/>
      <c r="C57" s="50"/>
      <c r="D57" s="51"/>
      <c r="E57" s="48"/>
      <c r="F57" s="48"/>
    </row>
    <row r="58" spans="1:6" ht="12.75" customHeight="1">
      <c r="A58" s="53" t="s">
        <v>82</v>
      </c>
      <c r="B58" s="54" t="s">
        <v>77</v>
      </c>
      <c r="C58" s="54">
        <v>0.75</v>
      </c>
      <c r="D58" s="55" t="s">
        <v>52</v>
      </c>
      <c r="E58" s="56">
        <v>50180</v>
      </c>
      <c r="F58" s="57">
        <f>E58*C58</f>
        <v>37635</v>
      </c>
    </row>
    <row r="59" spans="1:6" ht="13.5" customHeight="1">
      <c r="A59" s="143" t="s">
        <v>83</v>
      </c>
      <c r="B59" s="144"/>
      <c r="C59" s="144"/>
      <c r="D59" s="144"/>
      <c r="E59" s="145"/>
      <c r="F59" s="33">
        <f>SUM(F47:F58)</f>
        <v>1699315</v>
      </c>
    </row>
    <row r="60" spans="1:6" ht="12" customHeight="1">
      <c r="A60" s="34"/>
      <c r="B60" s="35"/>
      <c r="C60" s="35"/>
      <c r="D60" s="58"/>
      <c r="E60" s="36"/>
      <c r="F60" s="36"/>
    </row>
    <row r="61" spans="1:6" ht="12" customHeight="1">
      <c r="A61" s="134" t="s">
        <v>84</v>
      </c>
      <c r="B61" s="135"/>
      <c r="C61" s="135"/>
      <c r="D61" s="135"/>
      <c r="E61" s="135"/>
      <c r="F61" s="136"/>
    </row>
    <row r="62" spans="1:6" ht="24" customHeight="1">
      <c r="A62" s="100" t="s">
        <v>85</v>
      </c>
      <c r="B62" s="101" t="s">
        <v>64</v>
      </c>
      <c r="C62" s="101" t="s">
        <v>65</v>
      </c>
      <c r="D62" s="100" t="s">
        <v>28</v>
      </c>
      <c r="E62" s="101" t="s">
        <v>29</v>
      </c>
      <c r="F62" s="100" t="s">
        <v>30</v>
      </c>
    </row>
    <row r="63" spans="1:6" ht="12.75">
      <c r="A63" s="107" t="s">
        <v>86</v>
      </c>
      <c r="B63" s="108" t="s">
        <v>87</v>
      </c>
      <c r="C63" s="113" t="s">
        <v>88</v>
      </c>
      <c r="D63" s="107" t="s">
        <v>42</v>
      </c>
      <c r="E63" s="109">
        <v>2200</v>
      </c>
      <c r="F63" s="106">
        <f>(C63*E63)</f>
        <v>220000</v>
      </c>
    </row>
    <row r="64" spans="1:6" ht="12.75" customHeight="1">
      <c r="A64" s="102" t="s">
        <v>89</v>
      </c>
      <c r="B64" s="103" t="s">
        <v>87</v>
      </c>
      <c r="C64" s="104">
        <v>2</v>
      </c>
      <c r="D64" s="105" t="s">
        <v>90</v>
      </c>
      <c r="E64" s="106">
        <v>30000</v>
      </c>
      <c r="F64" s="106">
        <f>(C64*E64)</f>
        <v>60000</v>
      </c>
    </row>
    <row r="65" spans="1:6" ht="19.5" customHeight="1">
      <c r="A65" s="60" t="s">
        <v>91</v>
      </c>
      <c r="B65" s="61"/>
      <c r="C65" s="9"/>
      <c r="D65" s="62"/>
      <c r="E65" s="59"/>
      <c r="F65" s="59">
        <f>(C65*E65)</f>
        <v>0</v>
      </c>
    </row>
    <row r="66" spans="1:6" ht="13.5" customHeight="1">
      <c r="A66" s="155" t="s">
        <v>92</v>
      </c>
      <c r="B66" s="156"/>
      <c r="C66" s="156"/>
      <c r="D66" s="156"/>
      <c r="E66" s="157"/>
      <c r="F66" s="63">
        <f>SUM(F64:F65)</f>
        <v>60000</v>
      </c>
    </row>
    <row r="67" spans="1:6" ht="12" customHeight="1">
      <c r="A67" s="64"/>
      <c r="B67" s="64"/>
      <c r="C67" s="64"/>
      <c r="D67" s="64"/>
      <c r="E67" s="65"/>
      <c r="F67" s="65"/>
    </row>
    <row r="68" spans="1:6" ht="12" customHeight="1">
      <c r="A68" s="158" t="s">
        <v>93</v>
      </c>
      <c r="B68" s="159"/>
      <c r="C68" s="159"/>
      <c r="D68" s="159"/>
      <c r="E68" s="160"/>
      <c r="F68" s="66">
        <f>F28+F43+F59+F66</f>
        <v>2840965</v>
      </c>
    </row>
    <row r="69" spans="1:6" ht="12" customHeight="1">
      <c r="A69" s="149" t="s">
        <v>94</v>
      </c>
      <c r="B69" s="150"/>
      <c r="C69" s="150"/>
      <c r="D69" s="150"/>
      <c r="E69" s="151"/>
      <c r="F69" s="67">
        <f>F68*0.05</f>
        <v>142048.25</v>
      </c>
    </row>
    <row r="70" spans="1:6" ht="12" customHeight="1">
      <c r="A70" s="146" t="s">
        <v>95</v>
      </c>
      <c r="B70" s="147"/>
      <c r="C70" s="147"/>
      <c r="D70" s="147"/>
      <c r="E70" s="148"/>
      <c r="F70" s="68">
        <f>F69+F68</f>
        <v>2983013.25</v>
      </c>
    </row>
    <row r="71" spans="1:6" ht="12" customHeight="1">
      <c r="A71" s="149" t="s">
        <v>96</v>
      </c>
      <c r="B71" s="150"/>
      <c r="C71" s="150"/>
      <c r="D71" s="150"/>
      <c r="E71" s="151"/>
      <c r="F71" s="67">
        <f>F11</f>
        <v>15000000</v>
      </c>
    </row>
    <row r="72" spans="1:6" ht="12" customHeight="1">
      <c r="A72" s="152" t="s">
        <v>97</v>
      </c>
      <c r="B72" s="153"/>
      <c r="C72" s="153"/>
      <c r="D72" s="153"/>
      <c r="E72" s="154"/>
      <c r="F72" s="69">
        <f>F71-F70</f>
        <v>12016986.75</v>
      </c>
    </row>
    <row r="73" spans="1:6" ht="12" customHeight="1">
      <c r="A73" s="70" t="s">
        <v>98</v>
      </c>
      <c r="B73" s="71"/>
      <c r="C73" s="71"/>
      <c r="D73" s="71"/>
      <c r="E73" s="71"/>
      <c r="F73" s="72"/>
    </row>
    <row r="74" spans="1:6" ht="12.75" customHeight="1" thickBot="1">
      <c r="A74" s="73"/>
      <c r="B74" s="71"/>
      <c r="C74" s="71"/>
      <c r="D74" s="71"/>
      <c r="E74" s="71"/>
      <c r="F74" s="72"/>
    </row>
    <row r="75" spans="1:6" ht="12" customHeight="1">
      <c r="A75" s="74" t="s">
        <v>99</v>
      </c>
      <c r="B75" s="75"/>
      <c r="C75" s="75"/>
      <c r="D75" s="75"/>
      <c r="E75" s="76"/>
      <c r="F75" s="72"/>
    </row>
    <row r="76" spans="1:6" ht="12" customHeight="1">
      <c r="A76" s="77" t="s">
        <v>100</v>
      </c>
      <c r="B76" s="73"/>
      <c r="C76" s="73"/>
      <c r="D76" s="73"/>
      <c r="E76" s="78"/>
      <c r="F76" s="72"/>
    </row>
    <row r="77" spans="1:6" ht="12" customHeight="1">
      <c r="A77" s="77" t="s">
        <v>101</v>
      </c>
      <c r="B77" s="73"/>
      <c r="C77" s="73"/>
      <c r="D77" s="73"/>
      <c r="E77" s="78"/>
      <c r="F77" s="72"/>
    </row>
    <row r="78" spans="1:6" ht="12" customHeight="1">
      <c r="A78" s="77" t="s">
        <v>102</v>
      </c>
      <c r="B78" s="73"/>
      <c r="C78" s="73"/>
      <c r="D78" s="73"/>
      <c r="E78" s="78"/>
      <c r="F78" s="72"/>
    </row>
    <row r="79" spans="1:6" ht="12" customHeight="1">
      <c r="A79" s="77" t="s">
        <v>103</v>
      </c>
      <c r="B79" s="73"/>
      <c r="C79" s="73"/>
      <c r="D79" s="73"/>
      <c r="E79" s="78"/>
      <c r="F79" s="72"/>
    </row>
    <row r="80" spans="1:6" ht="12" customHeight="1">
      <c r="A80" s="77" t="s">
        <v>104</v>
      </c>
      <c r="B80" s="73"/>
      <c r="C80" s="73"/>
      <c r="D80" s="73"/>
      <c r="E80" s="78"/>
      <c r="F80" s="72"/>
    </row>
    <row r="81" spans="1:250" ht="12.75" customHeight="1" thickBot="1">
      <c r="A81" s="79" t="s">
        <v>105</v>
      </c>
      <c r="B81" s="80"/>
      <c r="C81" s="80"/>
      <c r="D81" s="80"/>
      <c r="E81" s="81"/>
      <c r="F81" s="72"/>
    </row>
    <row r="82" spans="1:250" ht="12.75" customHeight="1">
      <c r="A82" s="73"/>
      <c r="B82" s="73"/>
      <c r="C82" s="73"/>
      <c r="D82" s="73"/>
      <c r="E82" s="73"/>
      <c r="F82" s="72"/>
    </row>
    <row r="83" spans="1:250" ht="15" customHeight="1" thickBot="1">
      <c r="A83" s="137" t="s">
        <v>106</v>
      </c>
      <c r="B83" s="138"/>
      <c r="C83" s="139"/>
      <c r="D83" s="82"/>
      <c r="E83" s="82"/>
      <c r="F83" s="72"/>
    </row>
    <row r="84" spans="1:250" s="89" customFormat="1" ht="12" customHeight="1">
      <c r="A84" s="83" t="s">
        <v>85</v>
      </c>
      <c r="B84" s="84" t="s">
        <v>107</v>
      </c>
      <c r="C84" s="85" t="s">
        <v>108</v>
      </c>
      <c r="D84" s="86"/>
      <c r="E84" s="86"/>
      <c r="F84" s="87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  <c r="DZ84" s="88"/>
      <c r="EA84" s="88"/>
      <c r="EB84" s="88"/>
      <c r="EC84" s="88"/>
      <c r="ED84" s="88"/>
      <c r="EE84" s="88"/>
      <c r="EF84" s="88"/>
      <c r="EG84" s="88"/>
      <c r="EH84" s="88"/>
      <c r="EI84" s="88"/>
      <c r="EJ84" s="88"/>
      <c r="EK84" s="88"/>
      <c r="EL84" s="88"/>
      <c r="EM84" s="88"/>
      <c r="EN84" s="88"/>
      <c r="EO84" s="88"/>
      <c r="EP84" s="88"/>
      <c r="EQ84" s="88"/>
      <c r="ER84" s="88"/>
      <c r="ES84" s="88"/>
      <c r="ET84" s="88"/>
      <c r="EU84" s="88"/>
      <c r="EV84" s="88"/>
      <c r="EW84" s="88"/>
      <c r="EX84" s="88"/>
      <c r="EY84" s="88"/>
      <c r="EZ84" s="88"/>
      <c r="FA84" s="88"/>
      <c r="FB84" s="88"/>
      <c r="FC84" s="88"/>
      <c r="FD84" s="88"/>
      <c r="FE84" s="88"/>
      <c r="FF84" s="88"/>
      <c r="FG84" s="88"/>
      <c r="FH84" s="88"/>
      <c r="FI84" s="88"/>
      <c r="FJ84" s="88"/>
      <c r="FK84" s="88"/>
      <c r="FL84" s="88"/>
      <c r="FM84" s="88"/>
      <c r="FN84" s="88"/>
      <c r="FO84" s="88"/>
      <c r="FP84" s="88"/>
      <c r="FQ84" s="88"/>
      <c r="FR84" s="88"/>
      <c r="FS84" s="88"/>
      <c r="FT84" s="88"/>
      <c r="FU84" s="88"/>
      <c r="FV84" s="88"/>
      <c r="FW84" s="88"/>
      <c r="FX84" s="88"/>
      <c r="FY84" s="88"/>
      <c r="FZ84" s="88"/>
      <c r="GA84" s="88"/>
      <c r="GB84" s="88"/>
      <c r="GC84" s="88"/>
      <c r="GD84" s="88"/>
      <c r="GE84" s="88"/>
      <c r="GF84" s="88"/>
      <c r="GG84" s="88"/>
      <c r="GH84" s="88"/>
      <c r="GI84" s="88"/>
      <c r="GJ84" s="88"/>
      <c r="GK84" s="88"/>
      <c r="GL84" s="88"/>
      <c r="GM84" s="88"/>
      <c r="GN84" s="88"/>
      <c r="GO84" s="88"/>
      <c r="GP84" s="88"/>
      <c r="GQ84" s="88"/>
      <c r="GR84" s="88"/>
      <c r="GS84" s="88"/>
      <c r="GT84" s="88"/>
      <c r="GU84" s="88"/>
      <c r="GV84" s="88"/>
      <c r="GW84" s="88"/>
      <c r="GX84" s="88"/>
      <c r="GY84" s="88"/>
      <c r="GZ84" s="88"/>
      <c r="HA84" s="88"/>
      <c r="HB84" s="88"/>
      <c r="HC84" s="88"/>
      <c r="HD84" s="88"/>
      <c r="HE84" s="88"/>
      <c r="HF84" s="88"/>
      <c r="HG84" s="88"/>
      <c r="HH84" s="88"/>
      <c r="HI84" s="88"/>
      <c r="HJ84" s="88"/>
      <c r="HK84" s="88"/>
      <c r="HL84" s="88"/>
      <c r="HM84" s="88"/>
      <c r="HN84" s="88"/>
      <c r="HO84" s="88"/>
      <c r="HP84" s="88"/>
      <c r="HQ84" s="88"/>
      <c r="HR84" s="88"/>
      <c r="HS84" s="88"/>
      <c r="HT84" s="88"/>
      <c r="HU84" s="88"/>
      <c r="HV84" s="88"/>
      <c r="HW84" s="88"/>
      <c r="HX84" s="88"/>
      <c r="HY84" s="88"/>
      <c r="HZ84" s="88"/>
      <c r="IA84" s="88"/>
      <c r="IB84" s="88"/>
      <c r="IC84" s="88"/>
      <c r="ID84" s="88"/>
      <c r="IE84" s="88"/>
      <c r="IF84" s="88"/>
      <c r="IG84" s="88"/>
      <c r="IH84" s="88"/>
      <c r="II84" s="88"/>
      <c r="IJ84" s="88"/>
      <c r="IK84" s="88"/>
      <c r="IL84" s="88"/>
      <c r="IM84" s="88"/>
      <c r="IN84" s="88"/>
      <c r="IO84" s="88"/>
      <c r="IP84" s="88"/>
    </row>
    <row r="85" spans="1:250" ht="12" customHeight="1">
      <c r="A85" s="90" t="s">
        <v>109</v>
      </c>
      <c r="B85" s="115">
        <f>F28</f>
        <v>840000</v>
      </c>
      <c r="C85" s="91">
        <f>(B85/B91)</f>
        <v>0.28159445822106222</v>
      </c>
      <c r="D85" s="82"/>
      <c r="E85" s="82"/>
      <c r="F85" s="72"/>
    </row>
    <row r="86" spans="1:250" ht="12" customHeight="1">
      <c r="A86" s="90" t="s">
        <v>110</v>
      </c>
      <c r="B86" s="115">
        <f>F33</f>
        <v>0</v>
      </c>
      <c r="C86" s="91">
        <v>0</v>
      </c>
      <c r="D86" s="82"/>
      <c r="E86" s="82"/>
      <c r="F86" s="72"/>
    </row>
    <row r="87" spans="1:250" ht="12" customHeight="1">
      <c r="A87" s="90" t="s">
        <v>111</v>
      </c>
      <c r="B87" s="115">
        <f>F43</f>
        <v>241650</v>
      </c>
      <c r="C87" s="91">
        <f>(B87/B91)</f>
        <v>8.100869146323772E-2</v>
      </c>
      <c r="D87" s="82"/>
      <c r="E87" s="82"/>
      <c r="F87" s="72"/>
    </row>
    <row r="88" spans="1:250" ht="12" customHeight="1">
      <c r="A88" s="90" t="s">
        <v>63</v>
      </c>
      <c r="B88" s="115">
        <f>F59</f>
        <v>1699315</v>
      </c>
      <c r="C88" s="91">
        <f>(B88/B91)</f>
        <v>0.56966391282371942</v>
      </c>
      <c r="D88" s="82"/>
      <c r="E88" s="82"/>
      <c r="F88" s="72"/>
    </row>
    <row r="89" spans="1:250" ht="12" customHeight="1">
      <c r="A89" s="90" t="s">
        <v>112</v>
      </c>
      <c r="B89" s="115">
        <f>F66</f>
        <v>60000</v>
      </c>
      <c r="C89" s="91">
        <f>(B89/B91)</f>
        <v>2.0113889872933013E-2</v>
      </c>
      <c r="D89" s="92"/>
      <c r="E89" s="92"/>
      <c r="F89" s="72"/>
    </row>
    <row r="90" spans="1:250" ht="12" customHeight="1">
      <c r="A90" s="90" t="s">
        <v>113</v>
      </c>
      <c r="B90" s="115">
        <f>F69</f>
        <v>142048.25</v>
      </c>
      <c r="C90" s="91">
        <f>(B90/B91)</f>
        <v>4.7619047619047616E-2</v>
      </c>
      <c r="D90" s="92"/>
      <c r="E90" s="92"/>
      <c r="F90" s="72"/>
    </row>
    <row r="91" spans="1:250" ht="12.75" customHeight="1" thickBot="1">
      <c r="A91" s="93" t="s">
        <v>114</v>
      </c>
      <c r="B91" s="116">
        <f>SUM(B85:B90)</f>
        <v>2983013.25</v>
      </c>
      <c r="C91" s="94">
        <f>SUM(C85:C90)</f>
        <v>1</v>
      </c>
      <c r="D91" s="92"/>
      <c r="E91" s="92"/>
      <c r="F91" s="72"/>
    </row>
    <row r="92" spans="1:250" ht="12" customHeight="1">
      <c r="A92" s="73"/>
      <c r="B92" s="71"/>
      <c r="C92" s="71"/>
      <c r="D92" s="71"/>
      <c r="E92" s="71"/>
      <c r="F92" s="72"/>
    </row>
    <row r="93" spans="1:250" ht="12" customHeight="1" thickBot="1">
      <c r="A93" s="120" t="s">
        <v>115</v>
      </c>
      <c r="B93" s="121"/>
      <c r="C93" s="121"/>
      <c r="D93" s="122"/>
      <c r="E93" s="95"/>
      <c r="F93" s="72"/>
    </row>
    <row r="94" spans="1:250" ht="12.75">
      <c r="A94" s="96" t="s">
        <v>116</v>
      </c>
      <c r="B94" s="117">
        <v>14000</v>
      </c>
      <c r="C94" s="117">
        <v>14500</v>
      </c>
      <c r="D94" s="118">
        <v>15000</v>
      </c>
      <c r="E94" s="97"/>
      <c r="F94" s="98"/>
    </row>
    <row r="95" spans="1:250" ht="13.5" thickBot="1">
      <c r="A95" s="99" t="s">
        <v>117</v>
      </c>
      <c r="B95" s="116">
        <f>(F70/B94)</f>
        <v>213.07237499999999</v>
      </c>
      <c r="C95" s="116">
        <f>(F70/C94)</f>
        <v>205.72505172413793</v>
      </c>
      <c r="D95" s="119">
        <f>(F70/D94)</f>
        <v>198.86754999999999</v>
      </c>
      <c r="E95" s="97"/>
      <c r="F95" s="98"/>
    </row>
    <row r="96" spans="1:250" ht="15.6" customHeight="1">
      <c r="A96" s="70" t="s">
        <v>118</v>
      </c>
      <c r="B96" s="73"/>
      <c r="C96" s="73"/>
      <c r="D96" s="73"/>
      <c r="E96" s="73"/>
      <c r="F96" s="73"/>
    </row>
  </sheetData>
  <mergeCells count="25">
    <mergeCell ref="A70:E70"/>
    <mergeCell ref="A71:E71"/>
    <mergeCell ref="A72:E72"/>
    <mergeCell ref="A43:E43"/>
    <mergeCell ref="A59:E59"/>
    <mergeCell ref="A66:E66"/>
    <mergeCell ref="A68:E68"/>
    <mergeCell ref="A69:E69"/>
    <mergeCell ref="A55:F55"/>
    <mergeCell ref="A93:D93"/>
    <mergeCell ref="D12:E12"/>
    <mergeCell ref="D10:E10"/>
    <mergeCell ref="D9:E9"/>
    <mergeCell ref="D8:E8"/>
    <mergeCell ref="D13:E13"/>
    <mergeCell ref="D14:E14"/>
    <mergeCell ref="A16:F16"/>
    <mergeCell ref="A18:F18"/>
    <mergeCell ref="A30:F30"/>
    <mergeCell ref="A35:F35"/>
    <mergeCell ref="A45:F45"/>
    <mergeCell ref="A61:F61"/>
    <mergeCell ref="A83:C83"/>
    <mergeCell ref="A28:E28"/>
    <mergeCell ref="A33:E33"/>
  </mergeCells>
  <pageMargins left="0.748031" right="0.748031" top="0.98425200000000002" bottom="0.98425200000000002" header="0" footer="0"/>
  <pageSetup scale="9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2022-06-23T20:45:55Z</dcterms:modified>
  <cp:category/>
  <cp:contentStatus/>
</cp:coreProperties>
</file>