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El Carmen\"/>
    </mc:Choice>
  </mc:AlternateContent>
  <xr:revisionPtr revIDLastSave="9" documentId="11_FAD66F76451E4B35FE56CF17AB33638952FEF2DD" xr6:coauthVersionLast="47" xr6:coauthVersionMax="47" xr10:uidLastSave="{72DE493A-92A8-4418-98B7-504D28454A36}"/>
  <bookViews>
    <workbookView xWindow="-105" yWindow="-105" windowWidth="23250" windowHeight="12570" xr2:uid="{00000000-000D-0000-FFFF-FFFF00000000}"/>
  </bookViews>
  <sheets>
    <sheet name="Maíz grano" sheetId="1" r:id="rId1"/>
    <sheet name="Hoja1" sheetId="2" r:id="rId2"/>
    <sheet name="Hoja2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63" i="1" l="1"/>
  <c r="G56" i="1"/>
  <c r="C89" i="1"/>
  <c r="C88" i="1"/>
  <c r="G41" i="1" l="1"/>
  <c r="G42" i="1"/>
  <c r="G43" i="1"/>
  <c r="G44" i="1"/>
  <c r="G45" i="1"/>
  <c r="G46" i="1"/>
  <c r="G40" i="1"/>
  <c r="G47" i="1" s="1"/>
  <c r="C90" i="1" s="1"/>
  <c r="G30" i="1" l="1"/>
  <c r="G29" i="1"/>
  <c r="G28" i="1"/>
  <c r="G27" i="1"/>
  <c r="G26" i="1"/>
  <c r="G25" i="1"/>
  <c r="G24" i="1"/>
  <c r="G23" i="1"/>
  <c r="G22" i="1"/>
  <c r="G21" i="1"/>
  <c r="G69" i="1" l="1"/>
  <c r="C92" i="1" s="1"/>
  <c r="G60" i="1"/>
  <c r="G58" i="1"/>
  <c r="G55" i="1"/>
  <c r="G54" i="1"/>
  <c r="G12" i="1"/>
  <c r="G74" i="1" s="1"/>
  <c r="G71" i="1"/>
  <c r="G72" i="1"/>
  <c r="G73" i="1" s="1"/>
  <c r="C93" i="1"/>
  <c r="C91" i="1"/>
  <c r="C94" i="1"/>
  <c r="D88" i="1"/>
  <c r="D93" i="1" l="1"/>
  <c r="D92" i="1"/>
  <c r="D90" i="1"/>
  <c r="D91" i="1"/>
  <c r="D99" i="1"/>
  <c r="G75" i="1"/>
  <c r="C99" i="1"/>
  <c r="E99" i="1"/>
  <c r="D94" i="1" l="1"/>
</calcChain>
</file>

<file path=xl/sharedStrings.xml><?xml version="1.0" encoding="utf-8"?>
<sst xmlns="http://schemas.openxmlformats.org/spreadsheetml/2006/main" count="177" uniqueCount="128">
  <si>
    <t>RUBRO O CULTIVO</t>
  </si>
  <si>
    <t>ESPINACA</t>
  </si>
  <si>
    <t>RENDIMIENTO (ATADOS/há.)</t>
  </si>
  <si>
    <t>VARIEDAD</t>
  </si>
  <si>
    <t>PHYTON F1</t>
  </si>
  <si>
    <t>FECHA ESTIMADA  PRECIO VENTA</t>
  </si>
  <si>
    <t>ANUAL</t>
  </si>
  <si>
    <t>NIVEL TECNOLÓGICO</t>
  </si>
  <si>
    <t>Medio</t>
  </si>
  <si>
    <t>PRECIO ESPERADO ($/atados)</t>
  </si>
  <si>
    <t>REGIÓN</t>
  </si>
  <si>
    <t>ÑUBLE</t>
  </si>
  <si>
    <t>INGRESO ESPERADO, con IVA ($)</t>
  </si>
  <si>
    <t>AGENCIA DE ÁREA</t>
  </si>
  <si>
    <t>EL CARMEN</t>
  </si>
  <si>
    <t>DESTINO PRODUCCION</t>
  </si>
  <si>
    <t>LOCAL</t>
  </si>
  <si>
    <t>COMUNA/LOCALIDAD</t>
  </si>
  <si>
    <t>EL CARMEN -SAN IGNACIO</t>
  </si>
  <si>
    <t>FECHA DE COSECHA</t>
  </si>
  <si>
    <t>SEPTIEMBRE</t>
  </si>
  <si>
    <t>FECHA PRECIO INSUMOS</t>
  </si>
  <si>
    <t>CONTINGENCIA</t>
  </si>
  <si>
    <t>Heladas - 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</si>
  <si>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</si>
  <si>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</si>
  <si>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</si>
  <si>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</si>
  <si>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</si>
  <si>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</si>
  <si>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</si>
  <si>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</si>
  <si>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Paleo acequia</t>
  </si>
  <si>
    <t>JH</t>
  </si>
  <si>
    <t>Agosto</t>
  </si>
  <si>
    <t>Riego pre-transplante/siembra</t>
  </si>
  <si>
    <t>Julio</t>
  </si>
  <si>
    <t>Transplante/siembra</t>
  </si>
  <si>
    <t>Riegos (4)</t>
  </si>
  <si>
    <t>Aplicación fertilizante</t>
  </si>
  <si>
    <t>Limpia con cultivadora</t>
  </si>
  <si>
    <t>Aplicación pesticidas</t>
  </si>
  <si>
    <t>Ago-Sep</t>
  </si>
  <si>
    <t>Riegos (3)</t>
  </si>
  <si>
    <t>Noviembre</t>
  </si>
  <si>
    <t>Arrancadura</t>
  </si>
  <si>
    <t>Embalaje y carga</t>
  </si>
  <si>
    <t>Subtotal Jornadas Hombre</t>
  </si>
  <si>
    <t>JORNADAS ANIMAL</t>
  </si>
  <si>
    <t>JA</t>
  </si>
  <si>
    <t>Subtotal Jornadas Animal</t>
  </si>
  <si>
    <t>MAQUINARIA</t>
  </si>
  <si>
    <t>Aradura</t>
  </si>
  <si>
    <t>JM</t>
  </si>
  <si>
    <t>Jul-Ago</t>
  </si>
  <si>
    <t>Rastraje</t>
  </si>
  <si>
    <t>Aplicación de Pesticida</t>
  </si>
  <si>
    <t>Sep-Oct</t>
  </si>
  <si>
    <t>Aplicación Fertilizante</t>
  </si>
  <si>
    <t>Sep-Nov</t>
  </si>
  <si>
    <t>Melgadura</t>
  </si>
  <si>
    <t>Septiembre</t>
  </si>
  <si>
    <t>Acarreo interno  insumos</t>
  </si>
  <si>
    <t>Ago-Oct</t>
  </si>
  <si>
    <t>Acequiadura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</si>
  <si>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</si>
  <si>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</si>
  <si>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</si>
  <si>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</si>
  <si>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</si>
  <si>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</si>
  <si>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</si>
  <si>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KG</t>
  </si>
  <si>
    <t>agosto</t>
  </si>
  <si>
    <t>FERTILIZANTES</t>
  </si>
  <si>
    <t xml:space="preserve"> </t>
  </si>
  <si>
    <t>Nitrato de potasio</t>
  </si>
  <si>
    <t>Kg</t>
  </si>
  <si>
    <t>Octubre-Noviembre</t>
  </si>
  <si>
    <t>Mezcla hortalicera</t>
  </si>
  <si>
    <t>kg</t>
  </si>
  <si>
    <t>septiembre</t>
  </si>
  <si>
    <t>urea</t>
  </si>
  <si>
    <t>HERBICIDAS</t>
  </si>
  <si>
    <t>linurex 50 WP</t>
  </si>
  <si>
    <t>Lt.</t>
  </si>
  <si>
    <t>agosto-septiembre</t>
  </si>
  <si>
    <t>INSECTICIDAS</t>
  </si>
  <si>
    <t>karate zeon</t>
  </si>
  <si>
    <t>sept- oct</t>
  </si>
  <si>
    <t>FUNGICIDA</t>
  </si>
  <si>
    <t>metalaxil 25 DP</t>
  </si>
  <si>
    <t>sep-oct</t>
  </si>
  <si>
    <t>Subtotal Insumos</t>
  </si>
  <si>
    <t>OTROS</t>
  </si>
  <si>
    <t>Item</t>
  </si>
  <si>
    <t xml:space="preserve">Traslados </t>
  </si>
  <si>
    <t>unidad</t>
  </si>
  <si>
    <t>global</t>
  </si>
  <si>
    <t>anual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</si>
  <si>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</si>
  <si>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</si>
  <si>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</si>
  <si>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</si>
  <si>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</si>
  <si>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</si>
  <si>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</si>
  <si>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</si>
  <si>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</si>
  <si>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</si>
  <si>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</si>
  <si>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</si>
  <si>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</si>
  <si>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</si>
  <si>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</si>
  <si>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</si>
  <si>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</si>
  <si>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</si>
  <si>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</si>
  <si>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</si>
  <si>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</si>
  <si>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</si>
  <si>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</si>
  <si>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</si>
  <si>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($/atado)</t>
  </si>
  <si>
    <t>Rendimiento (atados/hà)</t>
  </si>
  <si>
    <t>Costo unitario ($/atados)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</si>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</sst>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\ _€_-;\-* #,##0.00\ _€_-;_-* &quot;-&quot;??\ _€_-;_-@_-"/>
    <numFmt numFmtId="164" formatCode="_ * #,##0_ ;_ * \-#,##0_ ;_ * &quot;-&quot;_ ;_ @_ "/>
    <numFmt numFmtId="165" formatCode="_ * #,##0.00_ ;_ * \-#,##0.00_ ;_ * &quot;-&quot;??_ ;_ @_ "/>
    <numFmt numFmtId="166" formatCode="&quot; &quot;* #,##0.00&quot; &quot;;&quot;-&quot;* #,##0.00&quot; &quot;;&quot; &quot;* &quot;-&quot;??&quot; &quot;"/>
    <numFmt numFmtId="167" formatCode="#,##0.0"/>
    <numFmt numFmtId="168" formatCode="&quot; &quot;* #,##0&quot;   &quot;;&quot;-&quot;* #,##0&quot;   &quot;;&quot; &quot;* &quot;-&quot;??&quot;   &quot;"/>
    <numFmt numFmtId="169" formatCode="&quot; &quot;* #,##0&quot; &quot;;&quot; &quot;* &quot;-&quot;#,##0&quot; &quot;;&quot; &quot;* &quot;- &quot;"/>
    <numFmt numFmtId="170" formatCode="_-* #,##0_-;\-* #,##0_-;_-* &quot;-&quot;??_-;_-@_-"/>
    <numFmt numFmtId="171" formatCode="_-* #,##0\ _P_t_s_-;\-* #,##0\ _P_t_s_-;_-* &quot;-&quot;??\ _P_t_s_-;_-@_-"/>
    <numFmt numFmtId="172" formatCode="_-* #,##0.000\ _P_t_s_-;\-* #,##0.000\ _P_t_s_-;_-* &quot;-&quot;??\ _P_t_s_-;_-@_-"/>
  </numFmts>
  <fonts count="24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1"/>
      <color indexed="8"/>
      <name val="Calibri"/>
    </font>
    <font>
      <sz val="10"/>
      <name val="Arial"/>
      <family val="2"/>
    </font>
    <font>
      <sz val="9"/>
      <name val="Helvetica Neue"/>
      <family val="2"/>
      <scheme val="minor"/>
    </font>
    <font>
      <sz val="9"/>
      <color theme="1"/>
      <name val="Helvetica Neue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1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</borders>
  <cellStyleXfs count="5">
    <xf numFmtId="0" fontId="0" fillId="0" borderId="0" applyNumberFormat="0" applyFill="0" applyBorder="0" applyProtection="0"/>
    <xf numFmtId="165" fontId="20" fillId="0" borderId="0" applyFont="0" applyFill="0" applyBorder="0" applyAlignment="0" applyProtection="0"/>
    <xf numFmtId="0" fontId="21" fillId="0" borderId="22"/>
    <xf numFmtId="43" fontId="21" fillId="0" borderId="22" applyFont="0" applyFill="0" applyBorder="0" applyAlignment="0" applyProtection="0"/>
    <xf numFmtId="164" fontId="20" fillId="0" borderId="0" applyFont="0" applyFill="0" applyBorder="0" applyAlignment="0" applyProtection="0"/>
  </cellStyleXfs>
  <cellXfs count="167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6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49" fontId="8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0" fontId="2" fillId="2" borderId="18" xfId="0" applyFont="1" applyFill="1" applyBorder="1" applyAlignment="1">
      <alignment horizontal="center"/>
    </xf>
    <xf numFmtId="167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9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8" fontId="1" fillId="2" borderId="22" xfId="0" applyNumberFormat="1" applyFont="1" applyFill="1" applyBorder="1" applyAlignment="1">
      <alignment vertical="center"/>
    </xf>
    <xf numFmtId="168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8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8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8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8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9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0" fillId="0" borderId="22" xfId="0" applyNumberFormat="1" applyBorder="1"/>
    <xf numFmtId="0" fontId="22" fillId="0" borderId="56" xfId="2" applyFont="1" applyBorder="1" applyAlignment="1">
      <alignment vertical="center"/>
    </xf>
    <xf numFmtId="0" fontId="23" fillId="0" borderId="56" xfId="0" applyFont="1" applyBorder="1" applyAlignment="1">
      <alignment horizontal="center" vertical="center"/>
    </xf>
    <xf numFmtId="3" fontId="22" fillId="0" borderId="56" xfId="3" applyNumberFormat="1" applyFont="1" applyFill="1" applyBorder="1" applyAlignment="1">
      <alignment horizontal="center" vertical="center" wrapText="1"/>
    </xf>
    <xf numFmtId="170" fontId="23" fillId="0" borderId="56" xfId="1" applyNumberFormat="1" applyFont="1" applyBorder="1" applyAlignment="1">
      <alignment vertical="center"/>
    </xf>
    <xf numFmtId="2" fontId="22" fillId="0" borderId="56" xfId="2" applyNumberFormat="1" applyFont="1" applyBorder="1" applyAlignment="1">
      <alignment vertical="center"/>
    </xf>
    <xf numFmtId="2" fontId="22" fillId="0" borderId="22" xfId="2" applyNumberFormat="1" applyFont="1" applyAlignment="1">
      <alignment vertical="center"/>
    </xf>
    <xf numFmtId="3" fontId="4" fillId="2" borderId="57" xfId="0" applyNumberFormat="1" applyFont="1" applyFill="1" applyBorder="1"/>
    <xf numFmtId="49" fontId="4" fillId="2" borderId="59" xfId="0" applyNumberFormat="1" applyFont="1" applyFill="1" applyBorder="1"/>
    <xf numFmtId="49" fontId="4" fillId="2" borderId="59" xfId="0" applyNumberFormat="1" applyFont="1" applyFill="1" applyBorder="1" applyAlignment="1">
      <alignment horizontal="center"/>
    </xf>
    <xf numFmtId="0" fontId="4" fillId="2" borderId="59" xfId="0" applyNumberFormat="1" applyFont="1" applyFill="1" applyBorder="1"/>
    <xf numFmtId="3" fontId="4" fillId="2" borderId="59" xfId="0" applyNumberFormat="1" applyFont="1" applyFill="1" applyBorder="1"/>
    <xf numFmtId="49" fontId="9" fillId="3" borderId="60" xfId="0" applyNumberFormat="1" applyFont="1" applyFill="1" applyBorder="1" applyAlignment="1">
      <alignment vertical="center"/>
    </xf>
    <xf numFmtId="0" fontId="9" fillId="3" borderId="60" xfId="0" applyFont="1" applyFill="1" applyBorder="1" applyAlignment="1">
      <alignment horizontal="center" vertical="center"/>
    </xf>
    <xf numFmtId="0" fontId="9" fillId="3" borderId="60" xfId="0" applyFont="1" applyFill="1" applyBorder="1" applyAlignment="1">
      <alignment vertical="center"/>
    </xf>
    <xf numFmtId="3" fontId="9" fillId="3" borderId="60" xfId="0" applyNumberFormat="1" applyFont="1" applyFill="1" applyBorder="1" applyAlignment="1">
      <alignment vertical="center"/>
    </xf>
    <xf numFmtId="49" fontId="8" fillId="2" borderId="58" xfId="0" applyNumberFormat="1" applyFont="1" applyFill="1" applyBorder="1"/>
    <xf numFmtId="49" fontId="4" fillId="2" borderId="58" xfId="0" applyNumberFormat="1" applyFont="1" applyFill="1" applyBorder="1" applyAlignment="1">
      <alignment horizontal="center"/>
    </xf>
    <xf numFmtId="0" fontId="4" fillId="2" borderId="58" xfId="0" applyNumberFormat="1" applyFont="1" applyFill="1" applyBorder="1"/>
    <xf numFmtId="3" fontId="4" fillId="2" borderId="58" xfId="0" applyNumberFormat="1" applyFont="1" applyFill="1" applyBorder="1"/>
    <xf numFmtId="49" fontId="4" fillId="2" borderId="58" xfId="0" applyNumberFormat="1" applyFont="1" applyFill="1" applyBorder="1"/>
    <xf numFmtId="170" fontId="0" fillId="0" borderId="0" xfId="0" applyNumberFormat="1"/>
    <xf numFmtId="171" fontId="0" fillId="0" borderId="0" xfId="0" applyNumberFormat="1"/>
    <xf numFmtId="172" fontId="22" fillId="0" borderId="56" xfId="3" applyNumberFormat="1" applyFont="1" applyFill="1" applyBorder="1" applyAlignment="1">
      <alignment vertical="center" wrapText="1"/>
    </xf>
    <xf numFmtId="164" fontId="14" fillId="8" borderId="54" xfId="4" applyFont="1" applyFill="1" applyBorder="1" applyAlignment="1">
      <alignment vertical="center"/>
    </xf>
    <xf numFmtId="164" fontId="14" fillId="8" borderId="55" xfId="4" applyFont="1" applyFill="1" applyBorder="1" applyAlignment="1">
      <alignment vertical="center"/>
    </xf>
    <xf numFmtId="164" fontId="14" fillId="8" borderId="39" xfId="4" applyFont="1" applyFill="1" applyBorder="1" applyAlignment="1">
      <alignment vertical="center"/>
    </xf>
    <xf numFmtId="164" fontId="14" fillId="8" borderId="40" xfId="4" applyFont="1" applyFill="1" applyBorder="1" applyAlignment="1">
      <alignment vertical="center"/>
    </xf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5">
    <cellStyle name="Millares" xfId="1" builtinId="3"/>
    <cellStyle name="Millares [0]" xfId="4" builtinId="6"/>
    <cellStyle name="Millares 2" xfId="3" xr:uid="{00000000-0005-0000-0000-000002000000}"/>
    <cellStyle name="Normal" xfId="0" builtinId="0"/>
    <cellStyle name="Normal 2" xfId="2" xr:uid="{00000000-0005-0000-0000-000004000000}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100"/>
  <sheetViews>
    <sheetView showGridLines="0" tabSelected="1" topLeftCell="A58" zoomScaleNormal="100" workbookViewId="0">
      <selection activeCell="G73" sqref="G73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61" t="s">
        <v>2</v>
      </c>
      <c r="F9" s="162"/>
      <c r="G9" s="9">
        <v>20000</v>
      </c>
    </row>
    <row r="10" spans="1:7" ht="38.25" customHeight="1">
      <c r="A10" s="5"/>
      <c r="B10" s="10" t="s">
        <v>3</v>
      </c>
      <c r="C10" s="11" t="s">
        <v>4</v>
      </c>
      <c r="D10" s="12"/>
      <c r="E10" s="159" t="s">
        <v>5</v>
      </c>
      <c r="F10" s="160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59" t="s">
        <v>9</v>
      </c>
      <c r="F11" s="160"/>
      <c r="G11" s="15">
        <v>500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10000000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59" t="s">
        <v>15</v>
      </c>
      <c r="F13" s="160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59" t="s">
        <v>19</v>
      </c>
      <c r="F14" s="160"/>
      <c r="G14" s="14" t="s">
        <v>20</v>
      </c>
    </row>
    <row r="15" spans="1:7" ht="25.5" customHeight="1">
      <c r="A15" s="5"/>
      <c r="B15" s="10" t="s">
        <v>21</v>
      </c>
      <c r="C15" s="20">
        <v>44562</v>
      </c>
      <c r="D15" s="12"/>
      <c r="E15" s="165" t="s">
        <v>22</v>
      </c>
      <c r="F15" s="166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63" t="s">
        <v>24</v>
      </c>
      <c r="C17" s="164"/>
      <c r="D17" s="164"/>
      <c r="E17" s="164"/>
      <c r="F17" s="164"/>
      <c r="G17" s="164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0" t="s">
        <v>32</v>
      </c>
      <c r="C21" s="131" t="s">
        <v>33</v>
      </c>
      <c r="D21" s="132">
        <v>1</v>
      </c>
      <c r="E21" s="131" t="s">
        <v>34</v>
      </c>
      <c r="F21" s="133">
        <v>17000</v>
      </c>
      <c r="G21" s="133">
        <f>+D21*F21</f>
        <v>17000</v>
      </c>
    </row>
    <row r="22" spans="1:7" ht="25.5" customHeight="1">
      <c r="A22" s="26"/>
      <c r="B22" s="130" t="s">
        <v>35</v>
      </c>
      <c r="C22" s="131" t="s">
        <v>33</v>
      </c>
      <c r="D22" s="132">
        <v>3</v>
      </c>
      <c r="E22" s="131" t="s">
        <v>36</v>
      </c>
      <c r="F22" s="133">
        <v>17000</v>
      </c>
      <c r="G22" s="133">
        <f>+D22*F22</f>
        <v>51000</v>
      </c>
    </row>
    <row r="23" spans="1:7" ht="12.75" customHeight="1">
      <c r="A23" s="26"/>
      <c r="B23" s="130" t="s">
        <v>37</v>
      </c>
      <c r="C23" s="131" t="s">
        <v>33</v>
      </c>
      <c r="D23" s="132">
        <v>3</v>
      </c>
      <c r="E23" s="131" t="s">
        <v>36</v>
      </c>
      <c r="F23" s="133">
        <v>17000</v>
      </c>
      <c r="G23" s="133">
        <f t="shared" ref="G23:G30" si="0">+D23*F23</f>
        <v>51000</v>
      </c>
    </row>
    <row r="24" spans="1:7" ht="12.75" customHeight="1">
      <c r="A24" s="26"/>
      <c r="B24" s="130" t="s">
        <v>38</v>
      </c>
      <c r="C24" s="131" t="s">
        <v>33</v>
      </c>
      <c r="D24" s="132">
        <v>4</v>
      </c>
      <c r="E24" s="131" t="s">
        <v>34</v>
      </c>
      <c r="F24" s="133">
        <v>17000</v>
      </c>
      <c r="G24" s="133">
        <f t="shared" si="0"/>
        <v>68000</v>
      </c>
    </row>
    <row r="25" spans="1:7" ht="12.75" customHeight="1">
      <c r="A25" s="26"/>
      <c r="B25" s="130" t="s">
        <v>39</v>
      </c>
      <c r="C25" s="131" t="s">
        <v>33</v>
      </c>
      <c r="D25" s="132">
        <v>2</v>
      </c>
      <c r="E25" s="131" t="s">
        <v>36</v>
      </c>
      <c r="F25" s="133">
        <v>17000</v>
      </c>
      <c r="G25" s="133">
        <f t="shared" si="0"/>
        <v>34000</v>
      </c>
    </row>
    <row r="26" spans="1:7" ht="12.75" customHeight="1">
      <c r="A26" s="26"/>
      <c r="B26" s="130" t="s">
        <v>40</v>
      </c>
      <c r="C26" s="131" t="s">
        <v>33</v>
      </c>
      <c r="D26" s="132">
        <v>1</v>
      </c>
      <c r="E26" s="131" t="s">
        <v>34</v>
      </c>
      <c r="F26" s="133">
        <v>17500</v>
      </c>
      <c r="G26" s="133">
        <f t="shared" si="0"/>
        <v>17500</v>
      </c>
    </row>
    <row r="27" spans="1:7" ht="12.75" customHeight="1">
      <c r="A27" s="26"/>
      <c r="B27" s="130" t="s">
        <v>41</v>
      </c>
      <c r="C27" s="131" t="s">
        <v>33</v>
      </c>
      <c r="D27" s="132">
        <v>2</v>
      </c>
      <c r="E27" s="131" t="s">
        <v>42</v>
      </c>
      <c r="F27" s="133">
        <v>17000</v>
      </c>
      <c r="G27" s="133">
        <f t="shared" si="0"/>
        <v>34000</v>
      </c>
    </row>
    <row r="28" spans="1:7" ht="12.75" customHeight="1">
      <c r="A28" s="26"/>
      <c r="B28" s="130" t="s">
        <v>43</v>
      </c>
      <c r="C28" s="131" t="s">
        <v>33</v>
      </c>
      <c r="D28" s="132">
        <v>2</v>
      </c>
      <c r="E28" s="131" t="s">
        <v>44</v>
      </c>
      <c r="F28" s="133">
        <v>17000</v>
      </c>
      <c r="G28" s="133">
        <f t="shared" si="0"/>
        <v>34000</v>
      </c>
    </row>
    <row r="29" spans="1:7" ht="12.75" customHeight="1">
      <c r="A29" s="26"/>
      <c r="B29" s="130" t="s">
        <v>45</v>
      </c>
      <c r="C29" s="131" t="s">
        <v>33</v>
      </c>
      <c r="D29" s="132">
        <v>25</v>
      </c>
      <c r="E29" s="131" t="s">
        <v>44</v>
      </c>
      <c r="F29" s="133">
        <v>17000</v>
      </c>
      <c r="G29" s="133">
        <f t="shared" si="0"/>
        <v>425000</v>
      </c>
    </row>
    <row r="30" spans="1:7" ht="12.75" customHeight="1">
      <c r="A30" s="26"/>
      <c r="B30" s="130" t="s">
        <v>46</v>
      </c>
      <c r="C30" s="131" t="s">
        <v>33</v>
      </c>
      <c r="D30" s="132">
        <v>38</v>
      </c>
      <c r="E30" s="131" t="s">
        <v>44</v>
      </c>
      <c r="F30" s="133">
        <v>17000</v>
      </c>
      <c r="G30" s="133">
        <f t="shared" si="0"/>
        <v>646000</v>
      </c>
    </row>
    <row r="31" spans="1:7" ht="12.75" customHeight="1">
      <c r="A31" s="26"/>
      <c r="B31" s="35" t="s">
        <v>47</v>
      </c>
      <c r="C31" s="36"/>
      <c r="D31" s="36"/>
      <c r="E31" s="36"/>
      <c r="F31" s="37"/>
      <c r="G31" s="38">
        <v>1377500</v>
      </c>
    </row>
    <row r="32" spans="1:7" ht="12" customHeight="1">
      <c r="A32" s="2"/>
      <c r="B32" s="27"/>
      <c r="C32" s="29"/>
      <c r="D32" s="29"/>
      <c r="E32" s="29"/>
      <c r="F32" s="39"/>
      <c r="G32" s="39"/>
    </row>
    <row r="33" spans="1:9" ht="12" customHeight="1">
      <c r="A33" s="5"/>
      <c r="B33" s="40" t="s">
        <v>48</v>
      </c>
      <c r="C33" s="41"/>
      <c r="D33" s="42"/>
      <c r="E33" s="42"/>
      <c r="F33" s="43"/>
      <c r="G33" s="43"/>
    </row>
    <row r="34" spans="1:9" ht="24" customHeight="1">
      <c r="A34" s="5"/>
      <c r="B34" s="44" t="s">
        <v>26</v>
      </c>
      <c r="C34" s="45" t="s">
        <v>27</v>
      </c>
      <c r="D34" s="45" t="s">
        <v>28</v>
      </c>
      <c r="E34" s="44" t="s">
        <v>29</v>
      </c>
      <c r="F34" s="45" t="s">
        <v>30</v>
      </c>
      <c r="G34" s="44" t="s">
        <v>31</v>
      </c>
    </row>
    <row r="35" spans="1:9" ht="12" customHeight="1">
      <c r="A35" s="5"/>
      <c r="B35" s="46"/>
      <c r="C35" s="47" t="s">
        <v>49</v>
      </c>
      <c r="D35" s="47"/>
      <c r="E35" s="47"/>
      <c r="F35" s="46"/>
      <c r="G35" s="46"/>
    </row>
    <row r="36" spans="1:9" ht="12" customHeight="1">
      <c r="A36" s="5"/>
      <c r="B36" s="48" t="s">
        <v>50</v>
      </c>
      <c r="C36" s="49"/>
      <c r="D36" s="49"/>
      <c r="E36" s="49"/>
      <c r="F36" s="50"/>
      <c r="G36" s="50"/>
    </row>
    <row r="37" spans="1:9" ht="12" customHeight="1">
      <c r="A37" s="2"/>
      <c r="B37" s="51"/>
      <c r="C37" s="52"/>
      <c r="D37" s="52"/>
      <c r="E37" s="52"/>
      <c r="F37" s="53"/>
      <c r="G37" s="53"/>
    </row>
    <row r="38" spans="1:9" ht="12" customHeight="1">
      <c r="A38" s="5"/>
      <c r="B38" s="40" t="s">
        <v>51</v>
      </c>
      <c r="C38" s="41"/>
      <c r="D38" s="42"/>
      <c r="E38" s="42"/>
      <c r="F38" s="43"/>
      <c r="G38" s="43"/>
    </row>
    <row r="39" spans="1:9" ht="24" customHeight="1">
      <c r="A39" s="5"/>
      <c r="B39" s="54" t="s">
        <v>26</v>
      </c>
      <c r="C39" s="54" t="s">
        <v>27</v>
      </c>
      <c r="D39" s="54" t="s">
        <v>28</v>
      </c>
      <c r="E39" s="54" t="s">
        <v>29</v>
      </c>
      <c r="F39" s="55" t="s">
        <v>30</v>
      </c>
      <c r="G39" s="54" t="s">
        <v>31</v>
      </c>
    </row>
    <row r="40" spans="1:9" ht="12.75" customHeight="1">
      <c r="A40" s="26"/>
      <c r="B40" s="130" t="s">
        <v>52</v>
      </c>
      <c r="C40" s="131" t="s">
        <v>53</v>
      </c>
      <c r="D40" s="152">
        <v>0.125</v>
      </c>
      <c r="E40" s="131" t="s">
        <v>54</v>
      </c>
      <c r="F40" s="133">
        <v>280000</v>
      </c>
      <c r="G40" s="133">
        <f>D40*F40</f>
        <v>35000</v>
      </c>
      <c r="H40" s="151"/>
      <c r="I40" s="150"/>
    </row>
    <row r="41" spans="1:9" ht="12.75" customHeight="1">
      <c r="A41" s="26"/>
      <c r="B41" s="130" t="s">
        <v>55</v>
      </c>
      <c r="C41" s="131" t="s">
        <v>53</v>
      </c>
      <c r="D41" s="152">
        <v>0.125</v>
      </c>
      <c r="E41" s="131" t="s">
        <v>42</v>
      </c>
      <c r="F41" s="133">
        <v>240000</v>
      </c>
      <c r="G41" s="133">
        <f t="shared" ref="G41:G46" si="1">D41*F41</f>
        <v>30000</v>
      </c>
      <c r="H41" s="151"/>
      <c r="I41" s="150"/>
    </row>
    <row r="42" spans="1:9" ht="12.75" customHeight="1">
      <c r="A42" s="26"/>
      <c r="B42" s="130" t="s">
        <v>56</v>
      </c>
      <c r="C42" s="131" t="s">
        <v>53</v>
      </c>
      <c r="D42" s="152">
        <v>0.125</v>
      </c>
      <c r="E42" s="131" t="s">
        <v>57</v>
      </c>
      <c r="F42" s="133">
        <v>240000</v>
      </c>
      <c r="G42" s="133">
        <f t="shared" si="1"/>
        <v>30000</v>
      </c>
      <c r="H42" s="151"/>
      <c r="I42" s="150"/>
    </row>
    <row r="43" spans="1:9" ht="12.75" customHeight="1">
      <c r="A43" s="26"/>
      <c r="B43" s="130" t="s">
        <v>58</v>
      </c>
      <c r="C43" s="131" t="s">
        <v>53</v>
      </c>
      <c r="D43" s="152">
        <v>0.125</v>
      </c>
      <c r="E43" s="131" t="s">
        <v>59</v>
      </c>
      <c r="F43" s="133">
        <v>200000</v>
      </c>
      <c r="G43" s="133">
        <f t="shared" si="1"/>
        <v>25000</v>
      </c>
      <c r="H43" s="151"/>
      <c r="I43" s="150"/>
    </row>
    <row r="44" spans="1:9" ht="12.75" customHeight="1">
      <c r="A44" s="26"/>
      <c r="B44" s="130" t="s">
        <v>60</v>
      </c>
      <c r="C44" s="131" t="s">
        <v>53</v>
      </c>
      <c r="D44" s="152">
        <v>0.125</v>
      </c>
      <c r="E44" s="131" t="s">
        <v>61</v>
      </c>
      <c r="F44" s="133">
        <v>280000</v>
      </c>
      <c r="G44" s="133">
        <f t="shared" si="1"/>
        <v>35000</v>
      </c>
      <c r="H44" s="151"/>
      <c r="I44" s="150"/>
    </row>
    <row r="45" spans="1:9" ht="12.75" customHeight="1">
      <c r="A45" s="26"/>
      <c r="B45" s="130" t="s">
        <v>62</v>
      </c>
      <c r="C45" s="131" t="s">
        <v>53</v>
      </c>
      <c r="D45" s="152">
        <v>0.25</v>
      </c>
      <c r="E45" s="131" t="s">
        <v>63</v>
      </c>
      <c r="F45" s="133">
        <v>80000</v>
      </c>
      <c r="G45" s="133">
        <f t="shared" si="1"/>
        <v>20000</v>
      </c>
      <c r="H45" s="151"/>
      <c r="I45" s="150"/>
    </row>
    <row r="46" spans="1:9" ht="25.5" customHeight="1">
      <c r="A46" s="26"/>
      <c r="B46" s="130" t="s">
        <v>64</v>
      </c>
      <c r="C46" s="131" t="s">
        <v>53</v>
      </c>
      <c r="D46" s="152">
        <v>0.125</v>
      </c>
      <c r="E46" s="131" t="s">
        <v>36</v>
      </c>
      <c r="F46" s="133">
        <v>280000</v>
      </c>
      <c r="G46" s="133">
        <f t="shared" si="1"/>
        <v>35000</v>
      </c>
      <c r="H46" s="151"/>
      <c r="I46" s="150"/>
    </row>
    <row r="47" spans="1:9" ht="12.75" customHeight="1">
      <c r="A47" s="5"/>
      <c r="B47" s="56" t="s">
        <v>65</v>
      </c>
      <c r="C47" s="57"/>
      <c r="D47" s="57"/>
      <c r="E47" s="57"/>
      <c r="F47" s="58"/>
      <c r="G47" s="59">
        <f>SUM(G40:G46)</f>
        <v>210000</v>
      </c>
    </row>
    <row r="48" spans="1:9" ht="12" customHeight="1">
      <c r="A48" s="2"/>
      <c r="B48" s="51"/>
      <c r="C48" s="52"/>
      <c r="D48" s="52"/>
      <c r="E48" s="52"/>
      <c r="F48" s="53"/>
      <c r="G48" s="53"/>
    </row>
    <row r="49" spans="1:11" ht="12" customHeight="1">
      <c r="A49" s="5"/>
      <c r="B49" s="40" t="s">
        <v>66</v>
      </c>
      <c r="C49" s="41"/>
      <c r="D49" s="42"/>
      <c r="E49" s="42"/>
      <c r="F49" s="43"/>
      <c r="G49" s="43"/>
    </row>
    <row r="50" spans="1:11" ht="24" customHeight="1">
      <c r="A50" s="5"/>
      <c r="B50" s="55" t="s">
        <v>67</v>
      </c>
      <c r="C50" s="55" t="s">
        <v>68</v>
      </c>
      <c r="D50" s="55" t="s">
        <v>69</v>
      </c>
      <c r="E50" s="55" t="s">
        <v>29</v>
      </c>
      <c r="F50" s="55" t="s">
        <v>30</v>
      </c>
      <c r="G50" s="55" t="s">
        <v>31</v>
      </c>
      <c r="K50" s="129"/>
    </row>
    <row r="51" spans="1:11" ht="12.75" customHeight="1">
      <c r="A51" s="26"/>
      <c r="B51" s="60" t="s">
        <v>70</v>
      </c>
      <c r="C51" s="61"/>
      <c r="D51" s="61"/>
      <c r="E51" s="61"/>
      <c r="F51" s="61"/>
      <c r="G51" s="61"/>
      <c r="K51" s="129"/>
    </row>
    <row r="52" spans="1:11" ht="12.75" customHeight="1">
      <c r="A52" s="26"/>
      <c r="B52" s="17" t="s">
        <v>71</v>
      </c>
      <c r="C52" s="62" t="s">
        <v>72</v>
      </c>
      <c r="D52" s="63">
        <v>10</v>
      </c>
      <c r="E52" s="62" t="s">
        <v>73</v>
      </c>
      <c r="F52" s="64">
        <v>64000</v>
      </c>
      <c r="G52" s="64">
        <v>640000</v>
      </c>
    </row>
    <row r="53" spans="1:11" ht="12.75" customHeight="1">
      <c r="A53" s="26"/>
      <c r="B53" s="65" t="s">
        <v>74</v>
      </c>
      <c r="C53" s="66"/>
      <c r="D53" s="18"/>
      <c r="E53" s="66"/>
      <c r="F53" s="64"/>
      <c r="G53" s="64"/>
      <c r="H53" s="1" t="s">
        <v>75</v>
      </c>
    </row>
    <row r="54" spans="1:11" ht="12.75" customHeight="1">
      <c r="A54" s="26"/>
      <c r="B54" s="134" t="s">
        <v>76</v>
      </c>
      <c r="C54" s="62" t="s">
        <v>77</v>
      </c>
      <c r="D54" s="63">
        <v>60</v>
      </c>
      <c r="E54" s="62" t="s">
        <v>78</v>
      </c>
      <c r="F54" s="64">
        <v>1400</v>
      </c>
      <c r="G54" s="64">
        <f>(D54*F54)</f>
        <v>84000</v>
      </c>
    </row>
    <row r="55" spans="1:11" ht="12.75" customHeight="1">
      <c r="A55" s="26"/>
      <c r="B55" s="134" t="s">
        <v>79</v>
      </c>
      <c r="C55" s="62" t="s">
        <v>80</v>
      </c>
      <c r="D55" s="63">
        <v>125</v>
      </c>
      <c r="E55" s="62" t="s">
        <v>81</v>
      </c>
      <c r="F55" s="64">
        <v>1030</v>
      </c>
      <c r="G55" s="64">
        <f>(D55*F55)</f>
        <v>128750</v>
      </c>
    </row>
    <row r="56" spans="1:11" ht="12.75" customHeight="1">
      <c r="A56" s="26"/>
      <c r="B56" s="135" t="s">
        <v>82</v>
      </c>
      <c r="C56" s="62" t="s">
        <v>80</v>
      </c>
      <c r="D56" s="63">
        <v>250</v>
      </c>
      <c r="E56" s="62" t="s">
        <v>81</v>
      </c>
      <c r="F56" s="136">
        <v>1280</v>
      </c>
      <c r="G56" s="64">
        <f>D56*F56</f>
        <v>320000</v>
      </c>
    </row>
    <row r="57" spans="1:11" ht="12.75" customHeight="1">
      <c r="A57" s="26"/>
      <c r="B57" s="65" t="s">
        <v>83</v>
      </c>
      <c r="C57" s="66"/>
      <c r="D57" s="18"/>
      <c r="E57" s="66"/>
      <c r="F57" s="64"/>
      <c r="G57" s="64"/>
    </row>
    <row r="58" spans="1:11" ht="12.75" customHeight="1">
      <c r="A58" s="26"/>
      <c r="B58" s="17" t="s">
        <v>84</v>
      </c>
      <c r="C58" s="62" t="s">
        <v>85</v>
      </c>
      <c r="D58" s="63">
        <v>2</v>
      </c>
      <c r="E58" s="62" t="s">
        <v>86</v>
      </c>
      <c r="F58" s="64">
        <v>29600</v>
      </c>
      <c r="G58" s="64">
        <f>(D58*F58)</f>
        <v>59200</v>
      </c>
    </row>
    <row r="59" spans="1:11" ht="12.75" customHeight="1">
      <c r="A59" s="26"/>
      <c r="B59" s="65" t="s">
        <v>87</v>
      </c>
      <c r="C59" s="66"/>
      <c r="D59" s="18"/>
      <c r="E59" s="66"/>
      <c r="F59" s="64"/>
      <c r="G59" s="64"/>
    </row>
    <row r="60" spans="1:11" ht="12.75" customHeight="1">
      <c r="A60" s="26"/>
      <c r="B60" s="137" t="s">
        <v>88</v>
      </c>
      <c r="C60" s="138" t="s">
        <v>85</v>
      </c>
      <c r="D60" s="139">
        <v>1</v>
      </c>
      <c r="E60" s="138" t="s">
        <v>89</v>
      </c>
      <c r="F60" s="140">
        <v>95000</v>
      </c>
      <c r="G60" s="140">
        <f>(D60*F60)</f>
        <v>95000</v>
      </c>
    </row>
    <row r="61" spans="1:11" ht="12.75" customHeight="1">
      <c r="A61" s="88"/>
      <c r="B61" s="145" t="s">
        <v>90</v>
      </c>
      <c r="C61" s="146"/>
      <c r="D61" s="147"/>
      <c r="E61" s="146"/>
      <c r="F61" s="148"/>
      <c r="G61" s="148"/>
    </row>
    <row r="62" spans="1:11" ht="12.75" customHeight="1">
      <c r="A62" s="88"/>
      <c r="B62" s="149" t="s">
        <v>91</v>
      </c>
      <c r="C62" s="146" t="s">
        <v>72</v>
      </c>
      <c r="D62" s="147">
        <v>1</v>
      </c>
      <c r="E62" s="146" t="s">
        <v>92</v>
      </c>
      <c r="F62" s="148">
        <v>39990</v>
      </c>
      <c r="G62" s="148">
        <v>57400</v>
      </c>
    </row>
    <row r="63" spans="1:11" ht="13.5" customHeight="1">
      <c r="A63" s="5"/>
      <c r="B63" s="141" t="s">
        <v>93</v>
      </c>
      <c r="C63" s="142"/>
      <c r="D63" s="142"/>
      <c r="E63" s="142"/>
      <c r="F63" s="143"/>
      <c r="G63" s="144">
        <f>SUM(G51:G62)</f>
        <v>1384350</v>
      </c>
    </row>
    <row r="64" spans="1:11" ht="12" customHeight="1">
      <c r="A64" s="2"/>
      <c r="B64" s="51"/>
      <c r="C64" s="52"/>
      <c r="D64" s="52"/>
      <c r="E64" s="67"/>
      <c r="F64" s="53"/>
      <c r="G64" s="53"/>
    </row>
    <row r="65" spans="1:7" ht="12" customHeight="1">
      <c r="A65" s="5"/>
      <c r="B65" s="40" t="s">
        <v>94</v>
      </c>
      <c r="C65" s="41"/>
      <c r="D65" s="42"/>
      <c r="E65" s="42"/>
      <c r="F65" s="43"/>
      <c r="G65" s="43"/>
    </row>
    <row r="66" spans="1:7" ht="24" customHeight="1">
      <c r="A66" s="5"/>
      <c r="B66" s="54" t="s">
        <v>95</v>
      </c>
      <c r="C66" s="55" t="s">
        <v>68</v>
      </c>
      <c r="D66" s="55" t="s">
        <v>69</v>
      </c>
      <c r="E66" s="54" t="s">
        <v>29</v>
      </c>
      <c r="F66" s="55" t="s">
        <v>30</v>
      </c>
      <c r="G66" s="54" t="s">
        <v>31</v>
      </c>
    </row>
    <row r="67" spans="1:7" ht="12.75" customHeight="1">
      <c r="A67" s="26"/>
      <c r="B67" s="13" t="s">
        <v>96</v>
      </c>
      <c r="C67" s="62" t="s">
        <v>97</v>
      </c>
      <c r="D67" s="64" t="s">
        <v>98</v>
      </c>
      <c r="E67" s="34" t="s">
        <v>99</v>
      </c>
      <c r="F67" s="68">
        <v>400000</v>
      </c>
      <c r="G67" s="64">
        <v>400000</v>
      </c>
    </row>
    <row r="68" spans="1:7" ht="19.5" customHeight="1">
      <c r="A68" s="26"/>
      <c r="B68" s="69" t="s">
        <v>100</v>
      </c>
      <c r="C68" s="66"/>
      <c r="D68" s="64"/>
      <c r="E68" s="70"/>
      <c r="F68" s="68"/>
      <c r="G68" s="64"/>
    </row>
    <row r="69" spans="1:7" ht="13.5" customHeight="1">
      <c r="A69" s="5"/>
      <c r="B69" s="71" t="s">
        <v>101</v>
      </c>
      <c r="C69" s="72"/>
      <c r="D69" s="72"/>
      <c r="E69" s="72"/>
      <c r="F69" s="73"/>
      <c r="G69" s="74">
        <f>SUM(G67)</f>
        <v>400000</v>
      </c>
    </row>
    <row r="70" spans="1:7" ht="12" customHeight="1">
      <c r="A70" s="2"/>
      <c r="B70" s="91"/>
      <c r="C70" s="91"/>
      <c r="D70" s="91"/>
      <c r="E70" s="91"/>
      <c r="F70" s="92"/>
      <c r="G70" s="92"/>
    </row>
    <row r="71" spans="1:7" ht="12" customHeight="1">
      <c r="A71" s="88"/>
      <c r="B71" s="93" t="s">
        <v>102</v>
      </c>
      <c r="C71" s="94"/>
      <c r="D71" s="94"/>
      <c r="E71" s="94"/>
      <c r="F71" s="94"/>
      <c r="G71" s="95">
        <f>G31+G47+G63+G69</f>
        <v>3371850</v>
      </c>
    </row>
    <row r="72" spans="1:7" ht="12" customHeight="1">
      <c r="A72" s="88"/>
      <c r="B72" s="96" t="s">
        <v>103</v>
      </c>
      <c r="C72" s="76"/>
      <c r="D72" s="76"/>
      <c r="E72" s="76"/>
      <c r="F72" s="76"/>
      <c r="G72" s="97">
        <f>G71*0.05</f>
        <v>168592.5</v>
      </c>
    </row>
    <row r="73" spans="1:7" ht="12" customHeight="1">
      <c r="A73" s="88"/>
      <c r="B73" s="98" t="s">
        <v>104</v>
      </c>
      <c r="C73" s="75"/>
      <c r="D73" s="75"/>
      <c r="E73" s="75"/>
      <c r="F73" s="75"/>
      <c r="G73" s="99">
        <f>G72+G71</f>
        <v>3540442.5</v>
      </c>
    </row>
    <row r="74" spans="1:7" ht="12" customHeight="1">
      <c r="A74" s="88"/>
      <c r="B74" s="96" t="s">
        <v>105</v>
      </c>
      <c r="C74" s="76"/>
      <c r="D74" s="76"/>
      <c r="E74" s="76"/>
      <c r="F74" s="76"/>
      <c r="G74" s="97">
        <f>G12</f>
        <v>10000000</v>
      </c>
    </row>
    <row r="75" spans="1:7" ht="12" customHeight="1">
      <c r="A75" s="88"/>
      <c r="B75" s="100" t="s">
        <v>106</v>
      </c>
      <c r="C75" s="101"/>
      <c r="D75" s="101"/>
      <c r="E75" s="101"/>
      <c r="F75" s="101"/>
      <c r="G75" s="102">
        <f>G74-G73</f>
        <v>6459557.5</v>
      </c>
    </row>
    <row r="76" spans="1:7" ht="12" customHeight="1">
      <c r="A76" s="88"/>
      <c r="B76" s="89" t="s">
        <v>107</v>
      </c>
      <c r="C76" s="90"/>
      <c r="D76" s="90"/>
      <c r="E76" s="90"/>
      <c r="F76" s="90"/>
      <c r="G76" s="85"/>
    </row>
    <row r="77" spans="1:7" ht="12.75" customHeight="1" thickBot="1">
      <c r="A77" s="88"/>
      <c r="B77" s="103"/>
      <c r="C77" s="90"/>
      <c r="D77" s="90"/>
      <c r="E77" s="90"/>
      <c r="F77" s="90"/>
      <c r="G77" s="85"/>
    </row>
    <row r="78" spans="1:7" ht="12" customHeight="1">
      <c r="A78" s="88"/>
      <c r="B78" s="115" t="s">
        <v>108</v>
      </c>
      <c r="C78" s="116"/>
      <c r="D78" s="116"/>
      <c r="E78" s="116"/>
      <c r="F78" s="117"/>
      <c r="G78" s="85"/>
    </row>
    <row r="79" spans="1:7" ht="12" customHeight="1">
      <c r="A79" s="88"/>
      <c r="B79" s="118" t="s">
        <v>109</v>
      </c>
      <c r="C79" s="87"/>
      <c r="D79" s="87"/>
      <c r="E79" s="87"/>
      <c r="F79" s="119"/>
      <c r="G79" s="85"/>
    </row>
    <row r="80" spans="1:7" ht="12" customHeight="1">
      <c r="A80" s="88"/>
      <c r="B80" s="118" t="s">
        <v>110</v>
      </c>
      <c r="C80" s="87"/>
      <c r="D80" s="87"/>
      <c r="E80" s="87"/>
      <c r="F80" s="119"/>
      <c r="G80" s="85"/>
    </row>
    <row r="81" spans="1:7" ht="12" customHeight="1">
      <c r="A81" s="88"/>
      <c r="B81" s="118" t="s">
        <v>111</v>
      </c>
      <c r="C81" s="87"/>
      <c r="D81" s="87"/>
      <c r="E81" s="87"/>
      <c r="F81" s="119"/>
      <c r="G81" s="85"/>
    </row>
    <row r="82" spans="1:7" ht="12" customHeight="1">
      <c r="A82" s="88"/>
      <c r="B82" s="118" t="s">
        <v>112</v>
      </c>
      <c r="C82" s="87"/>
      <c r="D82" s="87"/>
      <c r="E82" s="87"/>
      <c r="F82" s="119"/>
      <c r="G82" s="85"/>
    </row>
    <row r="83" spans="1:7" ht="12" customHeight="1">
      <c r="A83" s="88"/>
      <c r="B83" s="118" t="s">
        <v>113</v>
      </c>
      <c r="C83" s="87"/>
      <c r="D83" s="87"/>
      <c r="E83" s="87"/>
      <c r="F83" s="119"/>
      <c r="G83" s="85"/>
    </row>
    <row r="84" spans="1:7" ht="12.75" customHeight="1" thickBot="1">
      <c r="A84" s="88"/>
      <c r="B84" s="120" t="s">
        <v>114</v>
      </c>
      <c r="C84" s="121"/>
      <c r="D84" s="121"/>
      <c r="E84" s="121"/>
      <c r="F84" s="122"/>
      <c r="G84" s="85"/>
    </row>
    <row r="85" spans="1:7" ht="12.75" customHeight="1">
      <c r="A85" s="88"/>
      <c r="B85" s="113"/>
      <c r="C85" s="87"/>
      <c r="D85" s="87"/>
      <c r="E85" s="87"/>
      <c r="F85" s="87"/>
      <c r="G85" s="85"/>
    </row>
    <row r="86" spans="1:7" ht="15" customHeight="1" thickBot="1">
      <c r="A86" s="88"/>
      <c r="B86" s="157" t="s">
        <v>115</v>
      </c>
      <c r="C86" s="158"/>
      <c r="D86" s="112"/>
      <c r="E86" s="78"/>
      <c r="F86" s="78"/>
      <c r="G86" s="85"/>
    </row>
    <row r="87" spans="1:7" ht="12" customHeight="1">
      <c r="A87" s="88"/>
      <c r="B87" s="105" t="s">
        <v>95</v>
      </c>
      <c r="C87" s="79" t="s">
        <v>116</v>
      </c>
      <c r="D87" s="106" t="s">
        <v>117</v>
      </c>
      <c r="E87" s="78"/>
      <c r="F87" s="78"/>
      <c r="G87" s="85"/>
    </row>
    <row r="88" spans="1:7" ht="12" customHeight="1">
      <c r="A88" s="88"/>
      <c r="B88" s="107" t="s">
        <v>118</v>
      </c>
      <c r="C88" s="80">
        <f>G31</f>
        <v>1377500</v>
      </c>
      <c r="D88" s="108">
        <f>(C88/C94)</f>
        <v>0.38907565932789473</v>
      </c>
      <c r="E88" s="78"/>
      <c r="F88" s="78"/>
      <c r="G88" s="85"/>
    </row>
    <row r="89" spans="1:7" ht="12" customHeight="1">
      <c r="A89" s="88"/>
      <c r="B89" s="107" t="s">
        <v>119</v>
      </c>
      <c r="C89" s="81">
        <f>G36</f>
        <v>0</v>
      </c>
      <c r="D89" s="108">
        <v>0</v>
      </c>
      <c r="E89" s="78"/>
      <c r="F89" s="78"/>
      <c r="G89" s="85"/>
    </row>
    <row r="90" spans="1:7" ht="12" customHeight="1">
      <c r="A90" s="88"/>
      <c r="B90" s="107" t="s">
        <v>120</v>
      </c>
      <c r="C90" s="80">
        <f>G47</f>
        <v>210000</v>
      </c>
      <c r="D90" s="108">
        <f>(C90/C94)</f>
        <v>5.9314619570858727E-2</v>
      </c>
      <c r="E90" s="78"/>
      <c r="F90" s="78"/>
      <c r="G90" s="85"/>
    </row>
    <row r="91" spans="1:7" ht="12" customHeight="1">
      <c r="A91" s="88"/>
      <c r="B91" s="107" t="s">
        <v>67</v>
      </c>
      <c r="C91" s="80">
        <f>G63</f>
        <v>1384350</v>
      </c>
      <c r="D91" s="108">
        <f>(C91/C94)</f>
        <v>0.39101044572818228</v>
      </c>
      <c r="E91" s="78"/>
      <c r="F91" s="78"/>
      <c r="G91" s="85"/>
    </row>
    <row r="92" spans="1:7" ht="12" customHeight="1">
      <c r="A92" s="88"/>
      <c r="B92" s="107" t="s">
        <v>121</v>
      </c>
      <c r="C92" s="82">
        <f>G69</f>
        <v>400000</v>
      </c>
      <c r="D92" s="108">
        <f>(C92/C94)</f>
        <v>0.11298022775401663</v>
      </c>
      <c r="E92" s="84"/>
      <c r="F92" s="84"/>
      <c r="G92" s="85"/>
    </row>
    <row r="93" spans="1:7" ht="12" customHeight="1">
      <c r="A93" s="88"/>
      <c r="B93" s="107" t="s">
        <v>122</v>
      </c>
      <c r="C93" s="82">
        <f>G72</f>
        <v>168592.5</v>
      </c>
      <c r="D93" s="108">
        <f>(C93/C94)</f>
        <v>4.7619047619047616E-2</v>
      </c>
      <c r="E93" s="84"/>
      <c r="F93" s="84"/>
      <c r="G93" s="85"/>
    </row>
    <row r="94" spans="1:7" ht="12.75" customHeight="1" thickBot="1">
      <c r="A94" s="88"/>
      <c r="B94" s="109" t="s">
        <v>123</v>
      </c>
      <c r="C94" s="110">
        <f>SUM(C88:C93)</f>
        <v>3540442.5</v>
      </c>
      <c r="D94" s="111">
        <f>SUM(D88:D93)</f>
        <v>1</v>
      </c>
      <c r="E94" s="84"/>
      <c r="F94" s="84"/>
      <c r="G94" s="85"/>
    </row>
    <row r="95" spans="1:7" ht="12" customHeight="1">
      <c r="A95" s="88"/>
      <c r="B95" s="103"/>
      <c r="C95" s="90"/>
      <c r="D95" s="90"/>
      <c r="E95" s="90"/>
      <c r="F95" s="90"/>
      <c r="G95" s="85"/>
    </row>
    <row r="96" spans="1:7" ht="12.75" customHeight="1">
      <c r="A96" s="88"/>
      <c r="B96" s="104"/>
      <c r="C96" s="90"/>
      <c r="D96" s="90"/>
      <c r="E96" s="90"/>
      <c r="F96" s="90"/>
      <c r="G96" s="85"/>
    </row>
    <row r="97" spans="1:7" ht="12" customHeight="1" thickBot="1">
      <c r="A97" s="77"/>
      <c r="B97" s="124"/>
      <c r="C97" s="125" t="s">
        <v>124</v>
      </c>
      <c r="D97" s="126"/>
      <c r="E97" s="127"/>
      <c r="F97" s="83"/>
      <c r="G97" s="85"/>
    </row>
    <row r="98" spans="1:7" ht="12" customHeight="1">
      <c r="A98" s="88"/>
      <c r="B98" s="128" t="s">
        <v>125</v>
      </c>
      <c r="C98" s="153">
        <v>19000</v>
      </c>
      <c r="D98" s="153">
        <v>20000</v>
      </c>
      <c r="E98" s="154">
        <v>21000</v>
      </c>
      <c r="F98" s="123"/>
      <c r="G98" s="86"/>
    </row>
    <row r="99" spans="1:7" ht="12.75" customHeight="1" thickBot="1">
      <c r="A99" s="88"/>
      <c r="B99" s="109" t="s">
        <v>126</v>
      </c>
      <c r="C99" s="155">
        <f>(G73/C98)</f>
        <v>186.33907894736842</v>
      </c>
      <c r="D99" s="155">
        <f>(G73/D98)</f>
        <v>177.02212499999999</v>
      </c>
      <c r="E99" s="156">
        <f>(G73/E98)</f>
        <v>168.5925</v>
      </c>
      <c r="F99" s="123"/>
      <c r="G99" s="86"/>
    </row>
    <row r="100" spans="1:7" ht="15.6" customHeight="1">
      <c r="A100" s="88"/>
      <c r="B100" s="114" t="s">
        <v>127</v>
      </c>
      <c r="C100" s="87"/>
      <c r="D100" s="87"/>
      <c r="E100" s="87"/>
      <c r="F100" s="87"/>
      <c r="G100" s="87"/>
    </row>
  </sheetData>
  <mergeCells count="8">
    <mergeCell ref="B86:C86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C1" workbookViewId="0"/>
  </sheetViews>
  <sheetFormatPr defaultColWidth="11.42578125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2022-06-29T15:32:46Z</dcterms:modified>
  <cp:category/>
  <cp:contentStatus/>
</cp:coreProperties>
</file>