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<sst xmlns="http://schemas.openxmlformats.org/spreadsheetml/2006/main" count="166" uniqueCount="117">
  <si>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</si>
  <si>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</si>
  <si>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</si>
  <si>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</si>
  <si>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</si>
  <si>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</si>
  <si>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</si>
  <si>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</si>
  <si>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</si>
  <si>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</si>
  <si>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</si>
  <si>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</si>
  <si>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</si>
  <si>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</si>
  <si>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</si>
  <si>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</si>
  <si>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</si>
  <si>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</si>
  <si>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</si>
  <si>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</si>
  <si>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</si>
  <si>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</si>
  <si>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</si>
  <si>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</si>
  <si>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</si>
  <si>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</si>
  <si>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</si>
  <si>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</si>
  <si>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</si>
  <si>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</si>
  <si>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</si>
  <si>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</si>
  <si>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</si>
  <si>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</si>
  <si>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</si>
  <si>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</si>
  <si>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</si>
  <si>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</si>
  <si>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</si>
  <si>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</si>
  <si>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</si>
  <si>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</si>
  <si>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</si>
  <si>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</si>
  <si>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</si>
  <si>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</si>
  <si>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</si>
  <si>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</si>
  <si>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</si>
  <si>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</si>
  <si>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</si>
  <si>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</si>
  <si>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</si>
  <si>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</si>
  <si>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</si>
  <si>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UC 157F1</t>
  </si>
  <si>
    <t>PRECIO ESPERADO ($/KG)</t>
  </si>
  <si>
    <t>FERTILIZACION (2)</t>
  </si>
  <si>
    <t>CORTE Y RET.DE FOLLAJE</t>
  </si>
  <si>
    <t>RIEGOS</t>
  </si>
  <si>
    <t>COSECHA</t>
  </si>
  <si>
    <t>JULIO-DIC.</t>
  </si>
  <si>
    <t>MAYO-JUNIO</t>
  </si>
  <si>
    <t>ENERO</t>
  </si>
  <si>
    <t>SEPT-DICIEMBRE</t>
  </si>
  <si>
    <t>MEJORAR CAMELLON</t>
  </si>
  <si>
    <t>APLICACIÓN HERBICIDA(5)</t>
  </si>
  <si>
    <t>APLICACIÓN AGROQUIM</t>
  </si>
  <si>
    <t xml:space="preserve">UREA </t>
  </si>
  <si>
    <t>SUPERFOSFATO TRIPLE</t>
  </si>
  <si>
    <t>VITRAMAG(NPK ESPECIAL)</t>
  </si>
  <si>
    <t>MURIATO DE K.</t>
  </si>
  <si>
    <t>RANGO 480 (GLIFOSATO)</t>
  </si>
  <si>
    <t>ARCO 2-4 D</t>
  </si>
  <si>
    <t>PARAQUAT</t>
  </si>
  <si>
    <t>SENCOR 480</t>
  </si>
  <si>
    <t>PESTICIDAS</t>
  </si>
  <si>
    <t>ZERO 5 EC ( INSECTICIDA)</t>
  </si>
  <si>
    <t>COBRE(CUPRODUL)</t>
  </si>
  <si>
    <t>JULIO-DIC</t>
  </si>
  <si>
    <t>MAYO</t>
  </si>
  <si>
    <t>CAL</t>
  </si>
  <si>
    <t>KG</t>
  </si>
  <si>
    <t>TON</t>
  </si>
  <si>
    <t>LT</t>
  </si>
  <si>
    <t>JUNIO-AGOSTO</t>
  </si>
  <si>
    <t>DICIEMBRE</t>
  </si>
  <si>
    <t>OCTUB-NOV.</t>
  </si>
  <si>
    <t>NOVIEMBRE</t>
  </si>
  <si>
    <t>AGOSTO</t>
  </si>
  <si>
    <t>OCTUBR-NOV.</t>
  </si>
  <si>
    <t>SEPT-OCT</t>
  </si>
  <si>
    <t>RENDIMIENTO (KG/Há.)</t>
  </si>
  <si>
    <t>CONS. FRESCO</t>
  </si>
  <si>
    <t>ESPARRAGO</t>
  </si>
  <si>
    <t>Subtotal  Maquinaria</t>
  </si>
  <si>
    <t>HELADAS -SEQUIA</t>
  </si>
  <si>
    <t>NOVIEMBRE-ENERO</t>
  </si>
  <si>
    <t>SEPT A DIC</t>
  </si>
  <si>
    <t>MEDIO</t>
  </si>
  <si>
    <t>APLICACION DE CAL</t>
  </si>
  <si>
    <t>APLICACION HERBICIDA</t>
  </si>
  <si>
    <t>ESCENARIOS COSTO UNITARIO  ($/kg)</t>
  </si>
  <si>
    <t>Rendimiento (kg/hà)</t>
  </si>
  <si>
    <t>Costo unitario ($/kg) (*)</t>
  </si>
  <si>
    <t>N° Jornadas/HA.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</si>
  <si>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</si>
  <si>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</si>
  <si>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</si>
  <si>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JM</t>
  </si>
  <si>
    <t xml:space="preserve">LIMPIEZA CULTIVO </t>
  </si>
  <si>
    <t>BORONATO DE CALCITA</t>
  </si>
  <si>
    <t>7. El  costo de la mano de obra incluye impuestos e  imposiciones</t>
  </si>
  <si>
    <t>6. La cosecha JH equivale al valor por kilo cosechado ($200)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</si>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</sst>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/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/>
    <xf numFmtId="49" fontId="1" fillId="2" borderId="18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94</v>
      </c>
      <c r="D9" s="6"/>
      <c r="E9" s="106" t="s">
        <v>92</v>
      </c>
      <c r="F9" s="107"/>
      <c r="G9" s="97">
        <v>6000</v>
      </c>
    </row>
    <row r="10" spans="1:7" ht="15" customHeight="1" x14ac:dyDescent="0.25">
      <c r="A10" s="4"/>
      <c r="B10" s="3" t="s">
        <v>1</v>
      </c>
      <c r="C10" s="94" t="s">
        <v>55</v>
      </c>
      <c r="D10" s="7"/>
      <c r="E10" s="104" t="s">
        <v>2</v>
      </c>
      <c r="F10" s="105"/>
      <c r="G10" s="95" t="s">
        <v>98</v>
      </c>
    </row>
    <row r="11" spans="1:7" ht="15" customHeight="1" x14ac:dyDescent="0.25">
      <c r="A11" s="4"/>
      <c r="B11" s="3" t="s">
        <v>3</v>
      </c>
      <c r="C11" s="95" t="s">
        <v>99</v>
      </c>
      <c r="D11" s="7"/>
      <c r="E11" s="104" t="s">
        <v>56</v>
      </c>
      <c r="F11" s="105"/>
      <c r="G11" s="98">
        <v>750</v>
      </c>
    </row>
    <row r="12" spans="1:7" ht="15" customHeight="1" x14ac:dyDescent="0.25">
      <c r="A12" s="4"/>
      <c r="B12" s="3" t="s">
        <v>4</v>
      </c>
      <c r="C12" s="96" t="s">
        <v>54</v>
      </c>
      <c r="D12" s="7"/>
      <c r="E12" s="77" t="s">
        <v>5</v>
      </c>
      <c r="F12" s="82"/>
      <c r="G12" s="89">
        <f>(G9*G11)</f>
        <v>4500000</v>
      </c>
    </row>
    <row r="13" spans="1:7" ht="15" customHeight="1" x14ac:dyDescent="0.25">
      <c r="A13" s="4"/>
      <c r="B13" s="3" t="s">
        <v>6</v>
      </c>
      <c r="C13" s="112" t="s">
        <v>115</v>
      </c>
      <c r="D13" s="7"/>
      <c r="E13" s="104" t="s">
        <v>7</v>
      </c>
      <c r="F13" s="105"/>
      <c r="G13" s="95" t="s">
        <v>93</v>
      </c>
    </row>
    <row r="14" spans="1:7" ht="15" customHeight="1" x14ac:dyDescent="0.25">
      <c r="A14" s="4"/>
      <c r="B14" s="3" t="s">
        <v>8</v>
      </c>
      <c r="C14" s="112" t="s">
        <v>116</v>
      </c>
      <c r="D14" s="7"/>
      <c r="E14" s="104" t="s">
        <v>9</v>
      </c>
      <c r="F14" s="105"/>
      <c r="G14" s="95" t="s">
        <v>98</v>
      </c>
    </row>
    <row r="15" spans="1:7" ht="15" customHeight="1" x14ac:dyDescent="0.25">
      <c r="A15" s="4"/>
      <c r="B15" s="3" t="s">
        <v>10</v>
      </c>
      <c r="C15" s="95" t="s">
        <v>114</v>
      </c>
      <c r="D15" s="7"/>
      <c r="E15" s="108" t="s">
        <v>11</v>
      </c>
      <c r="F15" s="109"/>
      <c r="G15" s="96" t="s">
        <v>96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12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13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14</v>
      </c>
      <c r="C20" s="69" t="s">
        <v>15</v>
      </c>
      <c r="D20" s="69" t="s">
        <v>105</v>
      </c>
      <c r="E20" s="69" t="s">
        <v>16</v>
      </c>
      <c r="F20" s="69" t="s">
        <v>17</v>
      </c>
      <c r="G20" s="69" t="s">
        <v>18</v>
      </c>
    </row>
    <row r="21" spans="1:7" ht="12.95" customHeight="1" x14ac:dyDescent="0.25">
      <c r="A21" s="4"/>
      <c r="B21" s="86" t="s">
        <v>57</v>
      </c>
      <c r="C21" s="87" t="s">
        <v>19</v>
      </c>
      <c r="D21" s="88">
        <v>2</v>
      </c>
      <c r="E21" s="87" t="s">
        <v>61</v>
      </c>
      <c r="F21" s="89">
        <v>30000</v>
      </c>
      <c r="G21" s="89">
        <f>(D21*F21)</f>
        <v>60000</v>
      </c>
    </row>
    <row r="22" spans="1:7" ht="12.95" customHeight="1" x14ac:dyDescent="0.25">
      <c r="A22" s="4"/>
      <c r="B22" s="86" t="s">
        <v>58</v>
      </c>
      <c r="C22" s="87" t="s">
        <v>19</v>
      </c>
      <c r="D22" s="88">
        <v>4</v>
      </c>
      <c r="E22" s="87" t="s">
        <v>62</v>
      </c>
      <c r="F22" s="89">
        <v>30000</v>
      </c>
      <c r="G22" s="89">
        <f>(D22*F22)</f>
        <v>120000</v>
      </c>
    </row>
    <row r="23" spans="1:7" ht="12.95" customHeight="1" x14ac:dyDescent="0.25">
      <c r="A23" s="4"/>
      <c r="B23" s="86" t="s">
        <v>59</v>
      </c>
      <c r="C23" s="87" t="s">
        <v>19</v>
      </c>
      <c r="D23" s="88">
        <v>12</v>
      </c>
      <c r="E23" s="87" t="s">
        <v>97</v>
      </c>
      <c r="F23" s="89">
        <v>30000</v>
      </c>
      <c r="G23" s="89">
        <f>(D23*F23)</f>
        <v>360000</v>
      </c>
    </row>
    <row r="24" spans="1:7" ht="12.95" customHeight="1" x14ac:dyDescent="0.25">
      <c r="A24" s="4"/>
      <c r="B24" s="86" t="s">
        <v>101</v>
      </c>
      <c r="C24" s="87" t="s">
        <v>19</v>
      </c>
      <c r="D24" s="88">
        <v>1</v>
      </c>
      <c r="E24" s="87" t="s">
        <v>63</v>
      </c>
      <c r="F24" s="89">
        <v>30000</v>
      </c>
      <c r="G24" s="89">
        <f t="shared" ref="G24:G25" si="0">(D24*F24)</f>
        <v>30000</v>
      </c>
    </row>
    <row r="25" spans="1:7" ht="12.95" customHeight="1" x14ac:dyDescent="0.25">
      <c r="A25" s="4"/>
      <c r="B25" s="86" t="s">
        <v>60</v>
      </c>
      <c r="C25" s="87" t="s">
        <v>19</v>
      </c>
      <c r="D25" s="88">
        <v>40</v>
      </c>
      <c r="E25" s="87" t="s">
        <v>64</v>
      </c>
      <c r="F25" s="89">
        <v>30000</v>
      </c>
      <c r="G25" s="89">
        <f t="shared" si="0"/>
        <v>1200000</v>
      </c>
    </row>
    <row r="26" spans="1:7" ht="12.75" customHeight="1" x14ac:dyDescent="0.25">
      <c r="A26" s="4"/>
      <c r="B26" s="68" t="s">
        <v>20</v>
      </c>
      <c r="C26" s="74"/>
      <c r="D26" s="74"/>
      <c r="E26" s="74">
        <v>250</v>
      </c>
      <c r="F26" s="75"/>
      <c r="G26" s="76">
        <f>SUM(G21:G25)</f>
        <v>1770000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21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14</v>
      </c>
      <c r="C29" s="69" t="s">
        <v>15</v>
      </c>
      <c r="D29" s="69" t="s">
        <v>105</v>
      </c>
      <c r="E29" s="67" t="s">
        <v>16</v>
      </c>
      <c r="F29" s="69" t="s">
        <v>17</v>
      </c>
      <c r="G29" s="67" t="s">
        <v>18</v>
      </c>
    </row>
    <row r="30" spans="1:7" ht="12" customHeight="1" x14ac:dyDescent="0.25">
      <c r="A30" s="4"/>
      <c r="B30" s="99" t="s">
        <v>108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22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23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14</v>
      </c>
      <c r="C34" s="67" t="s">
        <v>15</v>
      </c>
      <c r="D34" s="67" t="s">
        <v>105</v>
      </c>
      <c r="E34" s="67" t="s">
        <v>16</v>
      </c>
      <c r="F34" s="69" t="s">
        <v>17</v>
      </c>
      <c r="G34" s="67" t="s">
        <v>18</v>
      </c>
    </row>
    <row r="35" spans="1:11" ht="12.95" customHeight="1" x14ac:dyDescent="0.25">
      <c r="A35" s="4"/>
      <c r="B35" s="86" t="s">
        <v>65</v>
      </c>
      <c r="C35" s="87" t="s">
        <v>109</v>
      </c>
      <c r="D35" s="88">
        <v>0.15</v>
      </c>
      <c r="E35" s="87" t="s">
        <v>89</v>
      </c>
      <c r="F35" s="89">
        <v>195000</v>
      </c>
      <c r="G35" s="89">
        <f t="shared" ref="G35:G39" si="1">(D35*F35)</f>
        <v>29250</v>
      </c>
    </row>
    <row r="36" spans="1:11" ht="12.95" customHeight="1" x14ac:dyDescent="0.25">
      <c r="A36" s="4"/>
      <c r="B36" s="86" t="s">
        <v>66</v>
      </c>
      <c r="C36" s="87" t="s">
        <v>109</v>
      </c>
      <c r="D36" s="88">
        <v>0.2</v>
      </c>
      <c r="E36" s="87" t="s">
        <v>79</v>
      </c>
      <c r="F36" s="89">
        <v>195000</v>
      </c>
      <c r="G36" s="89">
        <f t="shared" si="1"/>
        <v>39000</v>
      </c>
    </row>
    <row r="37" spans="1:11" ht="12.95" customHeight="1" x14ac:dyDescent="0.25">
      <c r="A37" s="4"/>
      <c r="B37" s="86" t="s">
        <v>67</v>
      </c>
      <c r="C37" s="87" t="s">
        <v>109</v>
      </c>
      <c r="D37" s="88">
        <v>0.2</v>
      </c>
      <c r="E37" s="87" t="s">
        <v>79</v>
      </c>
      <c r="F37" s="89">
        <v>195000</v>
      </c>
      <c r="G37" s="89">
        <f t="shared" si="1"/>
        <v>39000</v>
      </c>
    </row>
    <row r="38" spans="1:11" ht="12.95" customHeight="1" x14ac:dyDescent="0.25">
      <c r="A38" s="4"/>
      <c r="B38" s="86" t="s">
        <v>110</v>
      </c>
      <c r="C38" s="87" t="s">
        <v>109</v>
      </c>
      <c r="D38" s="88">
        <v>0.2</v>
      </c>
      <c r="E38" s="87" t="s">
        <v>79</v>
      </c>
      <c r="F38" s="89">
        <v>195000</v>
      </c>
      <c r="G38" s="89">
        <f t="shared" si="1"/>
        <v>39000</v>
      </c>
    </row>
    <row r="39" spans="1:11" ht="12.95" customHeight="1" x14ac:dyDescent="0.25">
      <c r="A39" s="4"/>
      <c r="B39" s="86" t="s">
        <v>100</v>
      </c>
      <c r="C39" s="87" t="s">
        <v>109</v>
      </c>
      <c r="D39" s="88">
        <v>0.1</v>
      </c>
      <c r="E39" s="87" t="s">
        <v>80</v>
      </c>
      <c r="F39" s="89">
        <v>195000</v>
      </c>
      <c r="G39" s="89">
        <f t="shared" si="1"/>
        <v>19500</v>
      </c>
    </row>
    <row r="40" spans="1:11" ht="12.75" customHeight="1" x14ac:dyDescent="0.25">
      <c r="A40" s="4"/>
      <c r="B40" s="68" t="s">
        <v>95</v>
      </c>
      <c r="C40" s="74"/>
      <c r="D40" s="74"/>
      <c r="E40" s="74"/>
      <c r="F40" s="75"/>
      <c r="G40" s="76">
        <f>SUM(G35:G39)</f>
        <v>165750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24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25</v>
      </c>
      <c r="C43" s="69" t="s">
        <v>26</v>
      </c>
      <c r="D43" s="69" t="s">
        <v>27</v>
      </c>
      <c r="E43" s="69" t="s">
        <v>16</v>
      </c>
      <c r="F43" s="69" t="s">
        <v>17</v>
      </c>
      <c r="G43" s="69" t="s">
        <v>18</v>
      </c>
      <c r="K43" s="2"/>
    </row>
    <row r="44" spans="1:11" ht="12.75" customHeight="1" x14ac:dyDescent="0.25">
      <c r="A44" s="4"/>
      <c r="B44" s="79" t="s">
        <v>28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68</v>
      </c>
      <c r="C45" s="84" t="s">
        <v>82</v>
      </c>
      <c r="D45" s="85">
        <v>240</v>
      </c>
      <c r="E45" s="84" t="s">
        <v>85</v>
      </c>
      <c r="F45" s="83">
        <v>1390</v>
      </c>
      <c r="G45" s="83">
        <f>(D45*F45)</f>
        <v>333600</v>
      </c>
    </row>
    <row r="46" spans="1:11" ht="12.75" customHeight="1" x14ac:dyDescent="0.25">
      <c r="A46" s="4"/>
      <c r="B46" s="80" t="s">
        <v>69</v>
      </c>
      <c r="C46" s="84" t="s">
        <v>82</v>
      </c>
      <c r="D46" s="85">
        <v>120</v>
      </c>
      <c r="E46" s="84" t="s">
        <v>85</v>
      </c>
      <c r="F46" s="83">
        <v>1340</v>
      </c>
      <c r="G46" s="83">
        <f>(D46*F46)</f>
        <v>160800</v>
      </c>
    </row>
    <row r="47" spans="1:11" ht="12.75" customHeight="1" x14ac:dyDescent="0.25">
      <c r="A47" s="4"/>
      <c r="B47" s="80" t="s">
        <v>70</v>
      </c>
      <c r="C47" s="84" t="s">
        <v>82</v>
      </c>
      <c r="D47" s="85">
        <v>270</v>
      </c>
      <c r="E47" s="84" t="s">
        <v>85</v>
      </c>
      <c r="F47" s="83">
        <v>750</v>
      </c>
      <c r="G47" s="83">
        <f t="shared" ref="G47:G58" si="2">(D47*F47)</f>
        <v>202500</v>
      </c>
    </row>
    <row r="48" spans="1:11" ht="12.75" customHeight="1" x14ac:dyDescent="0.25">
      <c r="A48" s="4"/>
      <c r="B48" s="80" t="s">
        <v>111</v>
      </c>
      <c r="C48" s="84" t="s">
        <v>82</v>
      </c>
      <c r="D48" s="85">
        <v>12</v>
      </c>
      <c r="E48" s="84" t="s">
        <v>85</v>
      </c>
      <c r="F48" s="83">
        <v>650</v>
      </c>
      <c r="G48" s="83">
        <f t="shared" si="2"/>
        <v>7800</v>
      </c>
    </row>
    <row r="49" spans="1:7" ht="12.75" customHeight="1" x14ac:dyDescent="0.25">
      <c r="A49" s="4"/>
      <c r="B49" s="80" t="s">
        <v>71</v>
      </c>
      <c r="C49" s="84" t="s">
        <v>82</v>
      </c>
      <c r="D49" s="85">
        <v>42</v>
      </c>
      <c r="E49" s="84" t="s">
        <v>86</v>
      </c>
      <c r="F49" s="83">
        <v>1440</v>
      </c>
      <c r="G49" s="83">
        <f t="shared" si="2"/>
        <v>60480</v>
      </c>
    </row>
    <row r="50" spans="1:7" ht="12.75" customHeight="1" x14ac:dyDescent="0.25">
      <c r="A50" s="4"/>
      <c r="B50" s="80" t="s">
        <v>81</v>
      </c>
      <c r="C50" s="84" t="s">
        <v>83</v>
      </c>
      <c r="D50" s="85">
        <v>2</v>
      </c>
      <c r="E50" s="84" t="s">
        <v>80</v>
      </c>
      <c r="F50" s="83">
        <v>8000</v>
      </c>
      <c r="G50" s="83">
        <f t="shared" si="2"/>
        <v>16000</v>
      </c>
    </row>
    <row r="51" spans="1:7" ht="12.75" customHeight="1" x14ac:dyDescent="0.25">
      <c r="A51" s="4"/>
      <c r="B51" s="79" t="s">
        <v>29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72</v>
      </c>
      <c r="C52" s="84" t="s">
        <v>84</v>
      </c>
      <c r="D52" s="85">
        <v>8</v>
      </c>
      <c r="E52" s="84" t="s">
        <v>87</v>
      </c>
      <c r="F52" s="83">
        <v>11800</v>
      </c>
      <c r="G52" s="83">
        <f t="shared" si="2"/>
        <v>94400</v>
      </c>
    </row>
    <row r="53" spans="1:7" ht="12.75" customHeight="1" x14ac:dyDescent="0.25">
      <c r="A53" s="4"/>
      <c r="B53" s="80" t="s">
        <v>73</v>
      </c>
      <c r="C53" s="84" t="s">
        <v>84</v>
      </c>
      <c r="D53" s="85">
        <v>3</v>
      </c>
      <c r="E53" s="84" t="s">
        <v>61</v>
      </c>
      <c r="F53" s="83">
        <v>11500</v>
      </c>
      <c r="G53" s="83">
        <f t="shared" si="2"/>
        <v>34500</v>
      </c>
    </row>
    <row r="54" spans="1:7" ht="12.75" customHeight="1" x14ac:dyDescent="0.25">
      <c r="A54" s="4"/>
      <c r="B54" s="80" t="s">
        <v>74</v>
      </c>
      <c r="C54" s="84" t="s">
        <v>84</v>
      </c>
      <c r="D54" s="85">
        <v>2</v>
      </c>
      <c r="E54" s="84" t="s">
        <v>88</v>
      </c>
      <c r="F54" s="83">
        <v>7500</v>
      </c>
      <c r="G54" s="83">
        <f t="shared" si="2"/>
        <v>15000</v>
      </c>
    </row>
    <row r="55" spans="1:7" ht="12.75" customHeight="1" x14ac:dyDescent="0.25">
      <c r="A55" s="4"/>
      <c r="B55" s="80" t="s">
        <v>75</v>
      </c>
      <c r="C55" s="84" t="s">
        <v>84</v>
      </c>
      <c r="D55" s="85">
        <v>2</v>
      </c>
      <c r="E55" s="84" t="s">
        <v>89</v>
      </c>
      <c r="F55" s="83">
        <v>36800</v>
      </c>
      <c r="G55" s="83">
        <f t="shared" si="2"/>
        <v>73600</v>
      </c>
    </row>
    <row r="56" spans="1:7" ht="12.75" customHeight="1" x14ac:dyDescent="0.25">
      <c r="A56" s="4"/>
      <c r="B56" s="79" t="s">
        <v>76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77</v>
      </c>
      <c r="C57" s="81" t="s">
        <v>84</v>
      </c>
      <c r="D57" s="82">
        <v>0.2</v>
      </c>
      <c r="E57" s="81" t="s">
        <v>90</v>
      </c>
      <c r="F57" s="83">
        <v>39000</v>
      </c>
      <c r="G57" s="83">
        <f t="shared" si="2"/>
        <v>7800</v>
      </c>
    </row>
    <row r="58" spans="1:7" ht="12.75" customHeight="1" x14ac:dyDescent="0.25">
      <c r="A58" s="4"/>
      <c r="B58" s="80" t="s">
        <v>78</v>
      </c>
      <c r="C58" s="81" t="s">
        <v>82</v>
      </c>
      <c r="D58" s="82">
        <v>2</v>
      </c>
      <c r="E58" s="81" t="s">
        <v>91</v>
      </c>
      <c r="F58" s="83">
        <v>13500</v>
      </c>
      <c r="G58" s="83">
        <f t="shared" si="2"/>
        <v>27000</v>
      </c>
    </row>
    <row r="59" spans="1:7" ht="13.5" customHeight="1" x14ac:dyDescent="0.25">
      <c r="A59" s="4"/>
      <c r="B59" s="68" t="s">
        <v>30</v>
      </c>
      <c r="C59" s="74"/>
      <c r="D59" s="74"/>
      <c r="E59" s="74"/>
      <c r="F59" s="75"/>
      <c r="G59" s="76">
        <f>SUM(G44:G58)</f>
        <v>1033480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31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32</v>
      </c>
      <c r="C62" s="69" t="s">
        <v>26</v>
      </c>
      <c r="D62" s="69" t="s">
        <v>27</v>
      </c>
      <c r="E62" s="67" t="s">
        <v>16</v>
      </c>
      <c r="F62" s="69" t="s">
        <v>17</v>
      </c>
      <c r="G62" s="67" t="s">
        <v>18</v>
      </c>
    </row>
    <row r="63" spans="1:7" ht="12.75" customHeight="1" x14ac:dyDescent="0.25">
      <c r="A63" s="4"/>
      <c r="B63" s="100" t="s">
        <v>108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33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34</v>
      </c>
      <c r="C66" s="50"/>
      <c r="D66" s="50"/>
      <c r="E66" s="50"/>
      <c r="F66" s="50"/>
      <c r="G66" s="51">
        <f>G26+G40+G59</f>
        <v>2969230</v>
      </c>
    </row>
    <row r="67" spans="1:7" ht="12" customHeight="1" x14ac:dyDescent="0.25">
      <c r="A67" s="4"/>
      <c r="B67" s="52" t="s">
        <v>35</v>
      </c>
      <c r="C67" s="11"/>
      <c r="D67" s="11"/>
      <c r="E67" s="11"/>
      <c r="F67" s="11"/>
      <c r="G67" s="53">
        <f>G66*0.05</f>
        <v>148461.5</v>
      </c>
    </row>
    <row r="68" spans="1:7" ht="12" customHeight="1" x14ac:dyDescent="0.25">
      <c r="A68" s="4"/>
      <c r="B68" s="54" t="s">
        <v>36</v>
      </c>
      <c r="C68" s="10"/>
      <c r="D68" s="10"/>
      <c r="E68" s="10"/>
      <c r="F68" s="10"/>
      <c r="G68" s="55">
        <f>G67+G66</f>
        <v>3117691.5</v>
      </c>
    </row>
    <row r="69" spans="1:7" ht="12" customHeight="1" x14ac:dyDescent="0.25">
      <c r="A69" s="4"/>
      <c r="B69" s="52" t="s">
        <v>37</v>
      </c>
      <c r="C69" s="11"/>
      <c r="D69" s="11"/>
      <c r="E69" s="11"/>
      <c r="F69" s="11"/>
      <c r="G69" s="53">
        <f>G12</f>
        <v>4500000</v>
      </c>
    </row>
    <row r="70" spans="1:7" ht="12" customHeight="1" x14ac:dyDescent="0.25">
      <c r="A70" s="4"/>
      <c r="B70" s="56" t="s">
        <v>38</v>
      </c>
      <c r="C70" s="57"/>
      <c r="D70" s="57"/>
      <c r="E70" s="57"/>
      <c r="F70" s="57"/>
      <c r="G70" s="101">
        <f>G69-G68</f>
        <v>1382308.5</v>
      </c>
    </row>
    <row r="71" spans="1:7" ht="12" customHeight="1" x14ac:dyDescent="0.25">
      <c r="A71" s="4"/>
      <c r="B71" s="17" t="s">
        <v>106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107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39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40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41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42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43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113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112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44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32</v>
      </c>
      <c r="C83" s="37" t="s">
        <v>45</v>
      </c>
      <c r="D83" s="38" t="s">
        <v>46</v>
      </c>
      <c r="E83" s="21"/>
      <c r="F83" s="21"/>
      <c r="G83" s="19"/>
    </row>
    <row r="84" spans="1:7" ht="12" customHeight="1" x14ac:dyDescent="0.25">
      <c r="A84" s="4"/>
      <c r="B84" s="39" t="s">
        <v>47</v>
      </c>
      <c r="C84" s="40">
        <f>G26</f>
        <v>1770000</v>
      </c>
      <c r="D84" s="41">
        <f>(C84/C90)</f>
        <v>0.567727756258116</v>
      </c>
      <c r="E84" s="21"/>
      <c r="F84" s="21"/>
      <c r="G84" s="19"/>
    </row>
    <row r="85" spans="1:7" ht="12" customHeight="1" x14ac:dyDescent="0.25">
      <c r="A85" s="4"/>
      <c r="B85" s="39" t="s">
        <v>48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49</v>
      </c>
      <c r="C86" s="40">
        <f>G40</f>
        <v>165750</v>
      </c>
      <c r="D86" s="41">
        <f>(C86/C90)</f>
        <v>5.3164336497052385E-2</v>
      </c>
      <c r="E86" s="21"/>
      <c r="F86" s="21"/>
      <c r="G86" s="19"/>
    </row>
    <row r="87" spans="1:7" ht="12" customHeight="1" x14ac:dyDescent="0.25">
      <c r="A87" s="4"/>
      <c r="B87" s="39" t="s">
        <v>25</v>
      </c>
      <c r="C87" s="40">
        <f>G59</f>
        <v>1033480</v>
      </c>
      <c r="D87" s="41">
        <f>(C87/C90)</f>
        <v>0.331488859625784</v>
      </c>
      <c r="E87" s="21"/>
      <c r="F87" s="21"/>
      <c r="G87" s="19"/>
    </row>
    <row r="88" spans="1:7" ht="12" customHeight="1" x14ac:dyDescent="0.25">
      <c r="A88" s="4"/>
      <c r="B88" s="39" t="s">
        <v>50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51</v>
      </c>
      <c r="C89" s="43">
        <f>G67</f>
        <v>148461.5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52</v>
      </c>
      <c r="C90" s="44">
        <f>SUM(C84:C89)</f>
        <v>3117691.5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623.53830000000005</v>
      </c>
      <c r="D95" s="44">
        <f>(G68/D94)</f>
        <v>519.61524999999995</v>
      </c>
      <c r="E95" s="44">
        <f>(G68/E94)</f>
        <v>445.3845</v>
      </c>
      <c r="F95" s="23"/>
      <c r="G95" s="24"/>
    </row>
    <row r="96" spans="1:7" ht="15.6" customHeight="1" x14ac:dyDescent="0.25">
      <c r="A96" s="4"/>
      <c r="B96" s="17" t="s">
        <v>53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2022-07-26T15:04:35Z</dcterms:modified>
</cp:coreProperties>
</file>