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Espinaca" sheetId="14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4" l="1"/>
  <c r="G42" i="14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54" i="14"/>
  <c r="G53" i="14"/>
  <c r="G52" i="14"/>
  <c r="G50" i="14"/>
  <c r="G49" i="14"/>
  <c r="G47" i="14"/>
  <c r="G37" i="14"/>
  <c r="G36" i="14"/>
  <c r="G31" i="14"/>
  <c r="G30" i="14"/>
  <c r="G29" i="14"/>
  <c r="G28" i="14"/>
  <c r="G27" i="14"/>
  <c r="G26" i="14"/>
  <c r="G25" i="14"/>
  <c r="G24" i="14"/>
  <c r="G23" i="14"/>
  <c r="G22" i="14"/>
  <c r="G13" i="14"/>
  <c r="G65" i="14" s="1"/>
  <c r="G60" i="14"/>
  <c r="C83" i="14" s="1"/>
  <c r="G43" i="14"/>
  <c r="C81" i="14" s="1"/>
  <c r="C14" i="14"/>
  <c r="C13" i="14"/>
  <c r="C90" i="33" l="1"/>
  <c r="G55" i="14"/>
  <c r="C82" i="14" s="1"/>
  <c r="G38" i="14"/>
  <c r="C80" i="14" s="1"/>
  <c r="G32" i="14"/>
  <c r="G62" i="14" l="1"/>
  <c r="G63" i="14" s="1"/>
  <c r="G64" i="14" s="1"/>
  <c r="E90" i="14" s="1"/>
  <c r="C79" i="14"/>
  <c r="C84" i="14" l="1"/>
  <c r="C85" i="14" s="1"/>
  <c r="D80" i="14" s="1"/>
  <c r="G66" i="14"/>
  <c r="C90" i="14"/>
  <c r="D90" i="14"/>
  <c r="D79" i="14" l="1"/>
  <c r="D82" i="14"/>
  <c r="D83" i="14"/>
  <c r="D84" i="14"/>
  <c r="D81" i="14"/>
  <c r="D85" i="14" l="1"/>
</calcChain>
</file>

<file path=xl/sharedStrings.xml><?xml version="1.0" encoding="utf-8"?>
<sst xmlns="http://schemas.openxmlformats.org/spreadsheetml/2006/main" count="307" uniqueCount="141">
  <si>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</si>
  <si>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</si>
  <si>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</si>
  <si>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</si>
  <si>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</si>
  <si>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</si>
  <si>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</si>
  <si>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</si>
  <si>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</si>
  <si>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</si>
  <si>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</si>
  <si>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</si>
  <si>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</si>
  <si>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</si>
  <si>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</si>
  <si>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</si>
  <si>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</si>
  <si>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</si>
  <si>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</si>
  <si>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</si>
  <si>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</si>
  <si>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</si>
  <si>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</si>
  <si>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</si>
  <si>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</si>
  <si>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</si>
  <si>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</si>
  <si>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</si>
  <si>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</si>
  <si>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</si>
  <si>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</si>
  <si>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</si>
  <si>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</si>
  <si>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</si>
  <si>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</si>
  <si>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</si>
  <si>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</si>
  <si>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</si>
  <si>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</si>
  <si>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</si>
  <si>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</si>
  <si>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</si>
  <si>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</si>
  <si>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</si>
  <si>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</si>
  <si>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</si>
  <si>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</si>
  <si>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</si>
  <si>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</si>
  <si>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</si>
  <si>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</si>
  <si>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</si>
  <si>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</si>
  <si>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</si>
  <si>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</si>
  <si>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</si>
  <si>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</si>
  <si>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</si>
  <si>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</si>
  <si>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</si>
  <si>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</si>
  <si>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</si>
  <si>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</si>
  <si>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</si>
  <si>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Riego</t>
  </si>
  <si>
    <t>Cosecha</t>
  </si>
  <si>
    <t>Sep</t>
  </si>
  <si>
    <t>SEMILLAS</t>
  </si>
  <si>
    <t>Urea</t>
  </si>
  <si>
    <t>Super Fosfato Triple</t>
  </si>
  <si>
    <t>lts</t>
  </si>
  <si>
    <t>Rendimiento (u/hà)</t>
  </si>
  <si>
    <t>Costo unitario ($/u) (*)</t>
  </si>
  <si>
    <t>Rastraje</t>
  </si>
  <si>
    <t>Sacos</t>
  </si>
  <si>
    <t>unidad</t>
  </si>
  <si>
    <t>MEDIO</t>
  </si>
  <si>
    <t>BIO BIO</t>
  </si>
  <si>
    <t>CONCEPCION</t>
  </si>
  <si>
    <t>Limpia manual</t>
  </si>
  <si>
    <t>Octubre</t>
  </si>
  <si>
    <t>Karate zeon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</si>
  <si>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</si>
  <si>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</si>
  <si>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</si>
  <si>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</si>
  <si>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</si>
  <si>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</si>
  <si>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</si>
  <si>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</si>
  <si>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</si>
  <si>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</si>
  <si>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</si>
  <si>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</si>
  <si>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</si>
  <si>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</si>
  <si>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ESPINACA</t>
  </si>
  <si>
    <t>Piton</t>
  </si>
  <si>
    <t>RENDIMIENTO (cajas/Há.)12kg/caja</t>
  </si>
  <si>
    <t>PRECIO ESPERADO ($/cajas)</t>
  </si>
  <si>
    <t>ferias</t>
  </si>
  <si>
    <t>Octubre-noviem.</t>
  </si>
  <si>
    <t>sequia-heladas</t>
  </si>
  <si>
    <t>Octu-dic. 21</t>
  </si>
  <si>
    <t>Aplicación fertilizante</t>
  </si>
  <si>
    <t>Agos/Sep</t>
  </si>
  <si>
    <t>Acequiadura</t>
  </si>
  <si>
    <t>Raleo</t>
  </si>
  <si>
    <t>Riegos (4)</t>
  </si>
  <si>
    <t>Riegos  (2)</t>
  </si>
  <si>
    <t>Corta</t>
  </si>
  <si>
    <t>Oct/Nov</t>
  </si>
  <si>
    <t xml:space="preserve"> Carga</t>
  </si>
  <si>
    <t>Rastraje (2)</t>
  </si>
  <si>
    <t>Sep/Oct</t>
  </si>
  <si>
    <t>Superfosfato triple</t>
  </si>
  <si>
    <t>Ag/Sep</t>
  </si>
  <si>
    <t>Buldock 125 Sc</t>
  </si>
  <si>
    <t>Metalaxil MZ-58 WP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</si>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</sst>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0" fontId="21" fillId="0" borderId="19"/>
    <xf numFmtId="168" fontId="24" fillId="0" borderId="19" applyFont="0" applyFill="0" applyBorder="0" applyAlignment="0" applyProtection="0"/>
  </cellStyleXfs>
  <cellXfs count="304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6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6" fontId="12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4" fillId="0" borderId="59" xfId="2" applyFont="1" applyBorder="1" applyAlignment="1">
      <alignment horizontal="center"/>
    </xf>
    <xf numFmtId="167" fontId="20" fillId="10" borderId="64" xfId="0" applyNumberFormat="1" applyFont="1" applyFill="1" applyBorder="1"/>
    <xf numFmtId="167" fontId="12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2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2" applyFont="1" applyFill="1" applyBorder="1" applyAlignment="1">
      <alignment horizontal="center"/>
    </xf>
    <xf numFmtId="0" fontId="22" fillId="10" borderId="62" xfId="2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2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2" applyFont="1" applyBorder="1" applyAlignment="1">
      <alignment horizontal="left"/>
    </xf>
    <xf numFmtId="167" fontId="20" fillId="0" borderId="57" xfId="2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4" fillId="0" borderId="58" xfId="2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4" fillId="0" borderId="59" xfId="2" applyNumberFormat="1" applyFont="1" applyBorder="1" applyAlignment="1">
      <alignment horizontal="right"/>
    </xf>
    <xf numFmtId="167" fontId="22" fillId="0" borderId="71" xfId="2" applyNumberFormat="1" applyFont="1" applyBorder="1" applyAlignment="1">
      <alignment horizontal="right"/>
    </xf>
    <xf numFmtId="3" fontId="20" fillId="0" borderId="56" xfId="2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2" applyNumberFormat="1" applyFont="1" applyFill="1" applyBorder="1"/>
    <xf numFmtId="0" fontId="22" fillId="10" borderId="58" xfId="2" applyFont="1" applyFill="1" applyBorder="1" applyAlignment="1">
      <alignment horizontal="left" vertical="center" wrapText="1"/>
    </xf>
    <xf numFmtId="0" fontId="22" fillId="10" borderId="58" xfId="2" applyFont="1" applyFill="1" applyBorder="1" applyAlignment="1">
      <alignment wrapText="1"/>
    </xf>
    <xf numFmtId="0" fontId="22" fillId="10" borderId="61" xfId="2" applyFont="1" applyFill="1" applyBorder="1" applyAlignment="1">
      <alignment horizontal="left"/>
    </xf>
    <xf numFmtId="0" fontId="20" fillId="10" borderId="54" xfId="2" applyFont="1" applyFill="1" applyBorder="1" applyAlignment="1">
      <alignment horizontal="left"/>
    </xf>
    <xf numFmtId="0" fontId="20" fillId="10" borderId="55" xfId="2" applyFont="1" applyFill="1" applyBorder="1" applyAlignment="1">
      <alignment horizontal="center"/>
    </xf>
    <xf numFmtId="3" fontId="20" fillId="10" borderId="56" xfId="2" applyNumberFormat="1" applyFont="1" applyFill="1" applyBorder="1"/>
    <xf numFmtId="0" fontId="20" fillId="10" borderId="59" xfId="2" applyFont="1" applyFill="1" applyBorder="1" applyAlignment="1">
      <alignment horizontal="center"/>
    </xf>
    <xf numFmtId="3" fontId="20" fillId="10" borderId="60" xfId="2" applyNumberFormat="1" applyFont="1" applyFill="1" applyBorder="1"/>
    <xf numFmtId="0" fontId="20" fillId="10" borderId="62" xfId="2" applyFont="1" applyFill="1" applyBorder="1" applyAlignment="1">
      <alignment horizontal="center"/>
    </xf>
    <xf numFmtId="3" fontId="20" fillId="10" borderId="63" xfId="2" applyNumberFormat="1" applyFont="1" applyFill="1" applyBorder="1"/>
    <xf numFmtId="0" fontId="20" fillId="10" borderId="58" xfId="2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2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2" applyFont="1" applyFill="1" applyBorder="1" applyAlignment="1">
      <alignment horizontal="center"/>
    </xf>
    <xf numFmtId="3" fontId="22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2" borderId="72" xfId="0" applyFont="1" applyFill="1" applyBorder="1" applyAlignment="1"/>
    <xf numFmtId="0" fontId="4" fillId="2" borderId="73" xfId="0" applyFont="1" applyFill="1" applyBorder="1" applyAlignment="1"/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32" fillId="0" borderId="59" xfId="2" applyFont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2" fillId="0" borderId="59" xfId="0" applyFont="1" applyBorder="1" applyAlignment="1">
      <alignment horizontal="center"/>
    </xf>
    <xf numFmtId="170" fontId="32" fillId="0" borderId="59" xfId="1" applyNumberFormat="1" applyFont="1" applyBorder="1" applyAlignment="1">
      <alignment horizontal="center"/>
    </xf>
    <xf numFmtId="168" fontId="32" fillId="0" borderId="59" xfId="3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170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left"/>
    </xf>
    <xf numFmtId="0" fontId="30" fillId="10" borderId="60" xfId="0" applyFont="1" applyFill="1" applyBorder="1" applyAlignment="1">
      <alignment horizontal="left"/>
    </xf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49" fontId="29" fillId="3" borderId="19" xfId="0" applyNumberFormat="1" applyFont="1" applyFill="1" applyBorder="1" applyAlignment="1">
      <alignment horizontal="left" wrapText="1"/>
    </xf>
    <xf numFmtId="0" fontId="32" fillId="0" borderId="59" xfId="2" applyFont="1" applyBorder="1"/>
    <xf numFmtId="164" fontId="32" fillId="0" borderId="59" xfId="0" applyNumberFormat="1" applyFont="1" applyBorder="1" applyAlignment="1">
      <alignment horizontal="right"/>
    </xf>
    <xf numFmtId="3" fontId="30" fillId="0" borderId="59" xfId="0" applyNumberFormat="1" applyFont="1" applyBorder="1" applyAlignment="1">
      <alignment horizontal="right"/>
    </xf>
    <xf numFmtId="170" fontId="32" fillId="0" borderId="59" xfId="0" applyNumberFormat="1" applyFont="1" applyBorder="1"/>
    <xf numFmtId="164" fontId="32" fillId="0" borderId="59" xfId="3" applyNumberFormat="1" applyFont="1" applyBorder="1" applyAlignment="1">
      <alignment horizontal="right"/>
    </xf>
    <xf numFmtId="0" fontId="32" fillId="0" borderId="59" xfId="0" applyFont="1" applyBorder="1"/>
    <xf numFmtId="169" fontId="32" fillId="0" borderId="59" xfId="1" applyNumberFormat="1" applyFont="1" applyBorder="1" applyAlignment="1"/>
    <xf numFmtId="170" fontId="32" fillId="0" borderId="59" xfId="2" applyNumberFormat="1" applyFont="1" applyBorder="1" applyAlignment="1">
      <alignment horizontal="right"/>
    </xf>
    <xf numFmtId="0" fontId="32" fillId="0" borderId="59" xfId="2" applyFont="1" applyFill="1" applyBorder="1"/>
    <xf numFmtId="170" fontId="32" fillId="10" borderId="59" xfId="0" applyNumberFormat="1" applyFont="1" applyFill="1" applyBorder="1"/>
    <xf numFmtId="0" fontId="33" fillId="0" borderId="59" xfId="2" applyFont="1" applyFill="1" applyBorder="1"/>
    <xf numFmtId="0" fontId="32" fillId="11" borderId="59" xfId="2" applyFont="1" applyFill="1" applyBorder="1"/>
    <xf numFmtId="0" fontId="32" fillId="0" borderId="59" xfId="0" applyFont="1" applyBorder="1" applyAlignment="1">
      <alignment wrapText="1"/>
    </xf>
    <xf numFmtId="3" fontId="30" fillId="0" borderId="59" xfId="0" applyNumberFormat="1" applyFont="1" applyBorder="1" applyAlignment="1">
      <alignment horizontal="center"/>
    </xf>
    <xf numFmtId="3" fontId="30" fillId="0" borderId="59" xfId="0" applyNumberFormat="1" applyFont="1" applyBorder="1"/>
    <xf numFmtId="14" fontId="4" fillId="2" borderId="59" xfId="0" applyNumberFormat="1" applyFont="1" applyFill="1" applyBorder="1" applyAlignment="1">
      <alignment horizontal="right"/>
    </xf>
    <xf numFmtId="0" fontId="30" fillId="0" borderId="59" xfId="0" applyFont="1" applyBorder="1" applyAlignment="1">
      <alignment horizontal="left"/>
    </xf>
    <xf numFmtId="0" fontId="30" fillId="0" borderId="60" xfId="0" applyFont="1" applyBorder="1" applyAlignment="1">
      <alignment horizontal="left"/>
    </xf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left" wrapText="1"/>
    </xf>
    <xf numFmtId="0" fontId="30" fillId="10" borderId="59" xfId="0" applyFont="1" applyFill="1" applyBorder="1" applyAlignment="1">
      <alignment horizontal="left" wrapText="1"/>
    </xf>
    <xf numFmtId="0" fontId="30" fillId="10" borderId="60" xfId="0" applyFont="1" applyFill="1" applyBorder="1" applyAlignment="1">
      <alignment horizontal="left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6" fillId="12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0975"/>
          <a:ext cx="62484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1"/>
  <sheetViews>
    <sheetView tabSelected="1" topLeftCell="A28" workbookViewId="0">
      <selection activeCell="I11" sqref="I11"/>
    </sheetView>
  </sheetViews>
  <sheetFormatPr baseColWidth="10" defaultRowHeight="12.75" x14ac:dyDescent="0.25"/>
  <cols>
    <col min="1" max="1" width="11.42578125" style="172"/>
    <col min="2" max="2" width="18.28515625" style="172" customWidth="1"/>
    <col min="3" max="3" width="20.85546875" style="172" customWidth="1"/>
    <col min="4" max="5" width="11.42578125" style="172"/>
    <col min="6" max="6" width="17.5703125" style="172" customWidth="1"/>
    <col min="7" max="7" width="13.7109375" style="172" customWidth="1"/>
    <col min="8" max="16384" width="11.42578125" style="172"/>
  </cols>
  <sheetData>
    <row r="1" spans="2:7" x14ac:dyDescent="0.25">
      <c r="B1" s="171"/>
      <c r="C1" s="171"/>
      <c r="D1" s="171"/>
      <c r="E1" s="171"/>
      <c r="F1" s="171"/>
      <c r="G1" s="171"/>
    </row>
    <row r="2" spans="2:7" x14ac:dyDescent="0.25">
      <c r="B2" s="171"/>
      <c r="C2" s="171"/>
      <c r="D2" s="171"/>
      <c r="E2" s="171"/>
      <c r="F2" s="171"/>
      <c r="G2" s="171"/>
    </row>
    <row r="3" spans="2:7" x14ac:dyDescent="0.25">
      <c r="B3" s="171"/>
      <c r="C3" s="171"/>
      <c r="D3" s="171"/>
      <c r="E3" s="171"/>
      <c r="F3" s="171"/>
      <c r="G3" s="171"/>
    </row>
    <row r="4" spans="2:7" x14ac:dyDescent="0.25">
      <c r="B4" s="171"/>
      <c r="C4" s="171"/>
      <c r="D4" s="171"/>
      <c r="E4" s="171"/>
      <c r="F4" s="171"/>
      <c r="G4" s="171"/>
    </row>
    <row r="5" spans="2:7" x14ac:dyDescent="0.25">
      <c r="B5" s="171"/>
      <c r="C5" s="171"/>
      <c r="D5" s="171"/>
      <c r="E5" s="171"/>
      <c r="F5" s="171"/>
      <c r="G5" s="171"/>
    </row>
    <row r="6" spans="2:7" x14ac:dyDescent="0.25">
      <c r="B6" s="171"/>
      <c r="C6" s="171"/>
      <c r="D6" s="171"/>
      <c r="E6" s="171"/>
      <c r="F6" s="171"/>
      <c r="G6" s="171"/>
    </row>
    <row r="7" spans="2:7" x14ac:dyDescent="0.25">
      <c r="B7" s="171"/>
      <c r="C7" s="171"/>
      <c r="D7" s="171"/>
      <c r="E7" s="171"/>
      <c r="F7" s="171"/>
      <c r="G7" s="171"/>
    </row>
    <row r="8" spans="2:7" x14ac:dyDescent="0.25">
      <c r="B8" s="173"/>
      <c r="C8" s="173"/>
      <c r="D8" s="171"/>
      <c r="E8" s="173"/>
      <c r="F8" s="173"/>
      <c r="G8" s="173"/>
    </row>
    <row r="9" spans="2:7" x14ac:dyDescent="0.25">
      <c r="B9" s="208"/>
      <c r="C9" s="208"/>
      <c r="D9" s="174"/>
      <c r="E9" s="208"/>
      <c r="F9" s="208"/>
      <c r="G9" s="208"/>
    </row>
    <row r="10" spans="2:7" x14ac:dyDescent="0.25">
      <c r="B10" s="268" t="s">
        <v>0</v>
      </c>
      <c r="C10" s="259" t="s">
        <v>96</v>
      </c>
      <c r="D10" s="174"/>
      <c r="E10" s="291" t="s">
        <v>98</v>
      </c>
      <c r="F10" s="291"/>
      <c r="G10" s="264">
        <v>1200</v>
      </c>
    </row>
    <row r="11" spans="2:7" ht="15" customHeight="1" x14ac:dyDescent="0.25">
      <c r="B11" s="258" t="s">
        <v>1</v>
      </c>
      <c r="C11" s="260" t="s">
        <v>97</v>
      </c>
      <c r="D11" s="174"/>
      <c r="E11" s="292" t="s">
        <v>2</v>
      </c>
      <c r="F11" s="293"/>
      <c r="G11" s="265" t="s">
        <v>103</v>
      </c>
    </row>
    <row r="12" spans="2:7" x14ac:dyDescent="0.25">
      <c r="B12" s="258" t="s">
        <v>3</v>
      </c>
      <c r="C12" s="259" t="s">
        <v>4</v>
      </c>
      <c r="D12" s="174"/>
      <c r="E12" s="292" t="s">
        <v>99</v>
      </c>
      <c r="F12" s="293"/>
      <c r="G12" s="264">
        <v>10200</v>
      </c>
    </row>
    <row r="13" spans="2:7" ht="15" customHeight="1" x14ac:dyDescent="0.25">
      <c r="B13" s="258" t="s">
        <v>6</v>
      </c>
      <c r="C13" s="259" t="str">
        <f>'[1]Acelga crespa'!$C$9</f>
        <v>BIO BIO</v>
      </c>
      <c r="D13" s="174"/>
      <c r="E13" s="262" t="s">
        <v>7</v>
      </c>
      <c r="F13" s="263"/>
      <c r="G13" s="264">
        <f>G10*G12</f>
        <v>12240000</v>
      </c>
    </row>
    <row r="14" spans="2:7" x14ac:dyDescent="0.25">
      <c r="B14" s="258" t="s">
        <v>8</v>
      </c>
      <c r="C14" s="261" t="str">
        <f>'[1]Acelga crespa'!$C$10</f>
        <v>CONCEPCION</v>
      </c>
      <c r="D14" s="174"/>
      <c r="E14" s="292" t="s">
        <v>9</v>
      </c>
      <c r="F14" s="293"/>
      <c r="G14" s="266" t="s">
        <v>100</v>
      </c>
    </row>
    <row r="15" spans="2:7" x14ac:dyDescent="0.25">
      <c r="B15" s="258" t="s">
        <v>10</v>
      </c>
      <c r="C15" s="261" t="s">
        <v>62</v>
      </c>
      <c r="D15" s="174"/>
      <c r="E15" s="292" t="s">
        <v>11</v>
      </c>
      <c r="F15" s="293"/>
      <c r="G15" s="265" t="s">
        <v>101</v>
      </c>
    </row>
    <row r="16" spans="2:7" x14ac:dyDescent="0.25">
      <c r="B16" s="258" t="s">
        <v>12</v>
      </c>
      <c r="C16" s="284">
        <v>44727</v>
      </c>
      <c r="D16" s="174"/>
      <c r="E16" s="285" t="s">
        <v>13</v>
      </c>
      <c r="F16" s="286"/>
      <c r="G16" s="267" t="s">
        <v>102</v>
      </c>
    </row>
    <row r="17" spans="2:7" x14ac:dyDescent="0.25">
      <c r="B17" s="175"/>
      <c r="C17" s="176"/>
      <c r="D17" s="173"/>
      <c r="E17" s="177"/>
      <c r="F17" s="177"/>
      <c r="G17" s="178"/>
    </row>
    <row r="18" spans="2:7" x14ac:dyDescent="0.25">
      <c r="B18" s="287" t="s">
        <v>14</v>
      </c>
      <c r="C18" s="288"/>
      <c r="D18" s="288"/>
      <c r="E18" s="288"/>
      <c r="F18" s="288"/>
      <c r="G18" s="288"/>
    </row>
    <row r="19" spans="2:7" x14ac:dyDescent="0.25">
      <c r="B19" s="177"/>
      <c r="C19" s="235"/>
      <c r="D19" s="235"/>
      <c r="E19" s="235"/>
      <c r="F19" s="177"/>
      <c r="G19" s="177"/>
    </row>
    <row r="20" spans="2:7" x14ac:dyDescent="0.25">
      <c r="B20" s="237" t="s">
        <v>15</v>
      </c>
      <c r="C20" s="203"/>
      <c r="D20" s="203"/>
      <c r="E20" s="203"/>
      <c r="F20" s="203"/>
      <c r="G20" s="203"/>
    </row>
    <row r="21" spans="2:7" x14ac:dyDescent="0.25">
      <c r="B21" s="238" t="s">
        <v>16</v>
      </c>
      <c r="C21" s="238" t="s">
        <v>17</v>
      </c>
      <c r="D21" s="238" t="s">
        <v>18</v>
      </c>
      <c r="E21" s="238" t="s">
        <v>19</v>
      </c>
      <c r="F21" s="238" t="s">
        <v>20</v>
      </c>
      <c r="G21" s="238" t="s">
        <v>21</v>
      </c>
    </row>
    <row r="22" spans="2:7" x14ac:dyDescent="0.25">
      <c r="B22" s="269" t="s">
        <v>104</v>
      </c>
      <c r="C22" s="181" t="s">
        <v>22</v>
      </c>
      <c r="D22" s="270">
        <v>1</v>
      </c>
      <c r="E22" s="181" t="s">
        <v>105</v>
      </c>
      <c r="F22" s="271">
        <v>30000</v>
      </c>
      <c r="G22" s="272">
        <f t="shared" ref="G22:G30" si="0">F22*D22</f>
        <v>30000</v>
      </c>
    </row>
    <row r="23" spans="2:7" x14ac:dyDescent="0.25">
      <c r="B23" s="269" t="s">
        <v>106</v>
      </c>
      <c r="C23" s="181" t="s">
        <v>22</v>
      </c>
      <c r="D23" s="273">
        <v>0.5</v>
      </c>
      <c r="E23" s="181" t="s">
        <v>66</v>
      </c>
      <c r="F23" s="271">
        <v>30000</v>
      </c>
      <c r="G23" s="272">
        <f t="shared" si="0"/>
        <v>15000</v>
      </c>
    </row>
    <row r="24" spans="2:7" x14ac:dyDescent="0.25">
      <c r="B24" s="269" t="s">
        <v>85</v>
      </c>
      <c r="C24" s="181" t="s">
        <v>22</v>
      </c>
      <c r="D24" s="273">
        <v>2</v>
      </c>
      <c r="E24" s="181" t="s">
        <v>66</v>
      </c>
      <c r="F24" s="271">
        <v>30000</v>
      </c>
      <c r="G24" s="272">
        <f t="shared" si="0"/>
        <v>60000</v>
      </c>
    </row>
    <row r="25" spans="2:7" x14ac:dyDescent="0.25">
      <c r="B25" s="269" t="s">
        <v>107</v>
      </c>
      <c r="C25" s="181" t="s">
        <v>22</v>
      </c>
      <c r="D25" s="273">
        <v>6</v>
      </c>
      <c r="E25" s="181" t="s">
        <v>66</v>
      </c>
      <c r="F25" s="271">
        <v>30000</v>
      </c>
      <c r="G25" s="272">
        <f t="shared" si="0"/>
        <v>180000</v>
      </c>
    </row>
    <row r="26" spans="2:7" x14ac:dyDescent="0.25">
      <c r="B26" s="269" t="s">
        <v>108</v>
      </c>
      <c r="C26" s="181" t="s">
        <v>22</v>
      </c>
      <c r="D26" s="273">
        <v>4</v>
      </c>
      <c r="E26" s="181" t="s">
        <v>66</v>
      </c>
      <c r="F26" s="271">
        <v>30000</v>
      </c>
      <c r="G26" s="272">
        <f t="shared" si="0"/>
        <v>120000</v>
      </c>
    </row>
    <row r="27" spans="2:7" x14ac:dyDescent="0.25">
      <c r="B27" s="269" t="s">
        <v>79</v>
      </c>
      <c r="C27" s="181" t="s">
        <v>22</v>
      </c>
      <c r="D27" s="273">
        <v>15</v>
      </c>
      <c r="E27" s="181" t="s">
        <v>66</v>
      </c>
      <c r="F27" s="271">
        <v>30000</v>
      </c>
      <c r="G27" s="272">
        <f t="shared" si="0"/>
        <v>450000</v>
      </c>
    </row>
    <row r="28" spans="2:7" x14ac:dyDescent="0.25">
      <c r="B28" s="269" t="s">
        <v>104</v>
      </c>
      <c r="C28" s="181" t="s">
        <v>22</v>
      </c>
      <c r="D28" s="273">
        <v>1</v>
      </c>
      <c r="E28" s="181" t="s">
        <v>66</v>
      </c>
      <c r="F28" s="271">
        <v>30000</v>
      </c>
      <c r="G28" s="272">
        <f t="shared" si="0"/>
        <v>30000</v>
      </c>
    </row>
    <row r="29" spans="2:7" x14ac:dyDescent="0.25">
      <c r="B29" s="269" t="s">
        <v>109</v>
      </c>
      <c r="C29" s="181" t="s">
        <v>22</v>
      </c>
      <c r="D29" s="273">
        <v>2</v>
      </c>
      <c r="E29" s="181" t="s">
        <v>66</v>
      </c>
      <c r="F29" s="271">
        <v>30000</v>
      </c>
      <c r="G29" s="272">
        <f t="shared" si="0"/>
        <v>60000</v>
      </c>
    </row>
    <row r="30" spans="2:7" x14ac:dyDescent="0.25">
      <c r="B30" s="269" t="s">
        <v>110</v>
      </c>
      <c r="C30" s="181" t="s">
        <v>22</v>
      </c>
      <c r="D30" s="273">
        <v>10</v>
      </c>
      <c r="E30" s="181" t="s">
        <v>111</v>
      </c>
      <c r="F30" s="271">
        <v>30000</v>
      </c>
      <c r="G30" s="272">
        <f t="shared" si="0"/>
        <v>300000</v>
      </c>
    </row>
    <row r="31" spans="2:7" x14ac:dyDescent="0.25">
      <c r="B31" s="269" t="s">
        <v>112</v>
      </c>
      <c r="C31" s="181" t="s">
        <v>22</v>
      </c>
      <c r="D31" s="273">
        <v>5</v>
      </c>
      <c r="E31" s="181" t="s">
        <v>111</v>
      </c>
      <c r="F31" s="271">
        <v>30000</v>
      </c>
      <c r="G31" s="272">
        <f>F31*D31</f>
        <v>150000</v>
      </c>
    </row>
    <row r="32" spans="2:7" x14ac:dyDescent="0.25">
      <c r="B32" s="239" t="s">
        <v>23</v>
      </c>
      <c r="C32" s="240"/>
      <c r="D32" s="240"/>
      <c r="E32" s="240"/>
      <c r="F32" s="241"/>
      <c r="G32" s="242">
        <f>SUM(G22:G31)</f>
        <v>1395000</v>
      </c>
    </row>
    <row r="33" spans="2:7" x14ac:dyDescent="0.25">
      <c r="B33" s="177"/>
      <c r="C33" s="180"/>
      <c r="D33" s="180"/>
      <c r="E33" s="180"/>
      <c r="F33" s="236"/>
      <c r="G33" s="236"/>
    </row>
    <row r="34" spans="2:7" x14ac:dyDescent="0.25">
      <c r="B34" s="237" t="s">
        <v>24</v>
      </c>
      <c r="C34" s="246"/>
      <c r="D34" s="243"/>
      <c r="E34" s="243"/>
      <c r="F34" s="244"/>
      <c r="G34" s="244"/>
    </row>
    <row r="35" spans="2:7" x14ac:dyDescent="0.25">
      <c r="B35" s="245" t="s">
        <v>16</v>
      </c>
      <c r="C35" s="238" t="s">
        <v>17</v>
      </c>
      <c r="D35" s="238" t="s">
        <v>18</v>
      </c>
      <c r="E35" s="245" t="s">
        <v>19</v>
      </c>
      <c r="F35" s="238" t="s">
        <v>20</v>
      </c>
      <c r="G35" s="245" t="s">
        <v>21</v>
      </c>
    </row>
    <row r="36" spans="2:7" x14ac:dyDescent="0.25">
      <c r="B36" s="269" t="s">
        <v>27</v>
      </c>
      <c r="C36" s="181" t="s">
        <v>63</v>
      </c>
      <c r="D36" s="270">
        <v>1</v>
      </c>
      <c r="E36" s="181" t="s">
        <v>105</v>
      </c>
      <c r="F36" s="271">
        <v>40000</v>
      </c>
      <c r="G36" s="272">
        <f t="shared" ref="G36:G37" si="1">F36*D36</f>
        <v>40000</v>
      </c>
    </row>
    <row r="37" spans="2:7" x14ac:dyDescent="0.25">
      <c r="B37" s="269" t="s">
        <v>113</v>
      </c>
      <c r="C37" s="181" t="s">
        <v>63</v>
      </c>
      <c r="D37" s="270">
        <v>2</v>
      </c>
      <c r="E37" s="181" t="s">
        <v>105</v>
      </c>
      <c r="F37" s="271">
        <v>40000</v>
      </c>
      <c r="G37" s="272">
        <f t="shared" si="1"/>
        <v>80000</v>
      </c>
    </row>
    <row r="38" spans="2:7" x14ac:dyDescent="0.25">
      <c r="B38" s="239" t="s">
        <v>25</v>
      </c>
      <c r="C38" s="240"/>
      <c r="D38" s="240"/>
      <c r="E38" s="240"/>
      <c r="F38" s="241"/>
      <c r="G38" s="247">
        <f>SUM(G36:G37)</f>
        <v>120000</v>
      </c>
    </row>
    <row r="39" spans="2:7" x14ac:dyDescent="0.25">
      <c r="B39" s="179"/>
      <c r="C39" s="180"/>
      <c r="D39" s="180"/>
      <c r="E39" s="180"/>
      <c r="F39" s="236"/>
      <c r="G39" s="236"/>
    </row>
    <row r="40" spans="2:7" x14ac:dyDescent="0.25">
      <c r="B40" s="182" t="s">
        <v>26</v>
      </c>
      <c r="C40" s="183"/>
      <c r="D40" s="184"/>
      <c r="E40" s="184"/>
      <c r="F40" s="185"/>
      <c r="G40" s="185"/>
    </row>
    <row r="41" spans="2:7" x14ac:dyDescent="0.25">
      <c r="B41" s="186" t="s">
        <v>16</v>
      </c>
      <c r="C41" s="186" t="s">
        <v>17</v>
      </c>
      <c r="D41" s="186" t="s">
        <v>18</v>
      </c>
      <c r="E41" s="186" t="s">
        <v>19</v>
      </c>
      <c r="F41" s="187" t="s">
        <v>20</v>
      </c>
      <c r="G41" s="186" t="s">
        <v>21</v>
      </c>
    </row>
    <row r="42" spans="2:7" x14ac:dyDescent="0.25">
      <c r="B42" s="274"/>
      <c r="C42" s="194"/>
      <c r="D42" s="195"/>
      <c r="E42" s="194"/>
      <c r="F42" s="275"/>
      <c r="G42" s="276">
        <f>D42*F42</f>
        <v>0</v>
      </c>
    </row>
    <row r="43" spans="2:7" x14ac:dyDescent="0.25">
      <c r="B43" s="188" t="s">
        <v>28</v>
      </c>
      <c r="C43" s="189"/>
      <c r="D43" s="189"/>
      <c r="E43" s="189"/>
      <c r="F43" s="190"/>
      <c r="G43" s="248">
        <f>SUM(G42:G42)</f>
        <v>0</v>
      </c>
    </row>
    <row r="44" spans="2:7" x14ac:dyDescent="0.25">
      <c r="B44" s="191"/>
      <c r="C44" s="192"/>
      <c r="D44" s="192"/>
      <c r="E44" s="192"/>
      <c r="F44" s="193"/>
      <c r="G44" s="193"/>
    </row>
    <row r="45" spans="2:7" x14ac:dyDescent="0.25">
      <c r="B45" s="182" t="s">
        <v>29</v>
      </c>
      <c r="C45" s="183"/>
      <c r="D45" s="184"/>
      <c r="E45" s="184"/>
      <c r="F45" s="185"/>
      <c r="G45" s="185"/>
    </row>
    <row r="46" spans="2:7" ht="25.5" x14ac:dyDescent="0.25">
      <c r="B46" s="187" t="s">
        <v>30</v>
      </c>
      <c r="C46" s="187" t="s">
        <v>31</v>
      </c>
      <c r="D46" s="187" t="s">
        <v>32</v>
      </c>
      <c r="E46" s="187" t="s">
        <v>19</v>
      </c>
      <c r="F46" s="187" t="s">
        <v>20</v>
      </c>
      <c r="G46" s="187" t="s">
        <v>21</v>
      </c>
    </row>
    <row r="47" spans="2:7" x14ac:dyDescent="0.25">
      <c r="B47" s="277" t="s">
        <v>85</v>
      </c>
      <c r="C47" s="196" t="s">
        <v>75</v>
      </c>
      <c r="D47" s="270">
        <v>20</v>
      </c>
      <c r="E47" s="181" t="s">
        <v>66</v>
      </c>
      <c r="F47" s="271">
        <v>70200</v>
      </c>
      <c r="G47" s="278">
        <f t="shared" ref="G47:G54" si="2">F47*D47</f>
        <v>1404000</v>
      </c>
    </row>
    <row r="48" spans="2:7" x14ac:dyDescent="0.25">
      <c r="B48" s="279" t="s">
        <v>33</v>
      </c>
      <c r="C48" s="196"/>
      <c r="D48" s="270"/>
      <c r="E48" s="181"/>
      <c r="F48" s="271"/>
      <c r="G48" s="278"/>
    </row>
    <row r="49" spans="2:7" x14ac:dyDescent="0.25">
      <c r="B49" s="277" t="s">
        <v>68</v>
      </c>
      <c r="C49" s="196" t="s">
        <v>34</v>
      </c>
      <c r="D49" s="270">
        <v>200</v>
      </c>
      <c r="E49" s="181" t="s">
        <v>114</v>
      </c>
      <c r="F49" s="271">
        <v>380</v>
      </c>
      <c r="G49" s="278">
        <f t="shared" si="2"/>
        <v>76000</v>
      </c>
    </row>
    <row r="50" spans="2:7" x14ac:dyDescent="0.25">
      <c r="B50" s="277" t="s">
        <v>115</v>
      </c>
      <c r="C50" s="196" t="s">
        <v>34</v>
      </c>
      <c r="D50" s="270">
        <v>200</v>
      </c>
      <c r="E50" s="181" t="s">
        <v>116</v>
      </c>
      <c r="F50" s="271">
        <v>290</v>
      </c>
      <c r="G50" s="278">
        <f t="shared" si="2"/>
        <v>58000</v>
      </c>
    </row>
    <row r="51" spans="2:7" x14ac:dyDescent="0.25">
      <c r="B51" s="279" t="s">
        <v>36</v>
      </c>
      <c r="C51" s="196"/>
      <c r="D51" s="270"/>
      <c r="E51" s="181"/>
      <c r="F51" s="271"/>
      <c r="G51" s="278"/>
    </row>
    <row r="52" spans="2:7" x14ac:dyDescent="0.25">
      <c r="B52" s="280" t="s">
        <v>81</v>
      </c>
      <c r="C52" s="196" t="s">
        <v>70</v>
      </c>
      <c r="D52" s="270">
        <v>0.8</v>
      </c>
      <c r="E52" s="181" t="s">
        <v>80</v>
      </c>
      <c r="F52" s="271">
        <v>68000</v>
      </c>
      <c r="G52" s="278">
        <f t="shared" si="2"/>
        <v>54400</v>
      </c>
    </row>
    <row r="53" spans="2:7" x14ac:dyDescent="0.25">
      <c r="B53" s="280" t="s">
        <v>117</v>
      </c>
      <c r="C53" s="196" t="s">
        <v>70</v>
      </c>
      <c r="D53" s="270">
        <v>0.2</v>
      </c>
      <c r="E53" s="181" t="s">
        <v>80</v>
      </c>
      <c r="F53" s="271">
        <v>29500</v>
      </c>
      <c r="G53" s="278">
        <f t="shared" si="2"/>
        <v>5900</v>
      </c>
    </row>
    <row r="54" spans="2:7" x14ac:dyDescent="0.25">
      <c r="B54" s="280" t="s">
        <v>118</v>
      </c>
      <c r="C54" s="196" t="s">
        <v>34</v>
      </c>
      <c r="D54" s="270">
        <v>2</v>
      </c>
      <c r="E54" s="181" t="s">
        <v>80</v>
      </c>
      <c r="F54" s="271">
        <v>26500</v>
      </c>
      <c r="G54" s="278">
        <f t="shared" si="2"/>
        <v>53000</v>
      </c>
    </row>
    <row r="55" spans="2:7" x14ac:dyDescent="0.25">
      <c r="B55" s="188" t="s">
        <v>35</v>
      </c>
      <c r="C55" s="189"/>
      <c r="D55" s="189"/>
      <c r="E55" s="189"/>
      <c r="F55" s="190"/>
      <c r="G55" s="248">
        <f>SUM(G47:G54)</f>
        <v>1651300</v>
      </c>
    </row>
    <row r="56" spans="2:7" x14ac:dyDescent="0.25">
      <c r="B56" s="191"/>
      <c r="C56" s="192"/>
      <c r="D56" s="192"/>
      <c r="E56" s="197"/>
      <c r="F56" s="193"/>
      <c r="G56" s="193"/>
    </row>
    <row r="57" spans="2:7" x14ac:dyDescent="0.25">
      <c r="B57" s="182" t="s">
        <v>36</v>
      </c>
      <c r="C57" s="183"/>
      <c r="D57" s="184"/>
      <c r="E57" s="184"/>
      <c r="F57" s="185"/>
      <c r="G57" s="185"/>
    </row>
    <row r="58" spans="2:7" ht="25.5" x14ac:dyDescent="0.25">
      <c r="B58" s="186" t="s">
        <v>37</v>
      </c>
      <c r="C58" s="187" t="s">
        <v>31</v>
      </c>
      <c r="D58" s="187" t="s">
        <v>32</v>
      </c>
      <c r="E58" s="186" t="s">
        <v>19</v>
      </c>
      <c r="F58" s="187" t="s">
        <v>20</v>
      </c>
      <c r="G58" s="186" t="s">
        <v>21</v>
      </c>
    </row>
    <row r="59" spans="2:7" x14ac:dyDescent="0.25">
      <c r="B59" s="281"/>
      <c r="C59" s="194"/>
      <c r="D59" s="194"/>
      <c r="E59" s="194"/>
      <c r="F59" s="282"/>
      <c r="G59" s="283">
        <f>D59*F59</f>
        <v>0</v>
      </c>
    </row>
    <row r="60" spans="2:7" x14ac:dyDescent="0.25">
      <c r="B60" s="188" t="s">
        <v>38</v>
      </c>
      <c r="C60" s="189"/>
      <c r="D60" s="189"/>
      <c r="E60" s="189"/>
      <c r="F60" s="190"/>
      <c r="G60" s="248">
        <f>SUM(G59:G59)</f>
        <v>0</v>
      </c>
    </row>
    <row r="61" spans="2:7" x14ac:dyDescent="0.25">
      <c r="B61" s="198"/>
      <c r="C61" s="198"/>
      <c r="D61" s="198"/>
      <c r="E61" s="198"/>
      <c r="F61" s="199"/>
      <c r="G61" s="199"/>
    </row>
    <row r="62" spans="2:7" x14ac:dyDescent="0.25">
      <c r="B62" s="237" t="s">
        <v>39</v>
      </c>
      <c r="C62" s="249"/>
      <c r="D62" s="249"/>
      <c r="E62" s="249"/>
      <c r="F62" s="249"/>
      <c r="G62" s="250">
        <f>G32+G38+G43+G55+G60</f>
        <v>3166300</v>
      </c>
    </row>
    <row r="63" spans="2:7" x14ac:dyDescent="0.25">
      <c r="B63" s="251" t="s">
        <v>40</v>
      </c>
      <c r="C63" s="252"/>
      <c r="D63" s="252"/>
      <c r="E63" s="252"/>
      <c r="F63" s="252"/>
      <c r="G63" s="253">
        <f>G62*0.05</f>
        <v>158315</v>
      </c>
    </row>
    <row r="64" spans="2:7" x14ac:dyDescent="0.25">
      <c r="B64" s="237" t="s">
        <v>41</v>
      </c>
      <c r="C64" s="249"/>
      <c r="D64" s="249"/>
      <c r="E64" s="249"/>
      <c r="F64" s="249"/>
      <c r="G64" s="250">
        <f>G63+G62</f>
        <v>3324615</v>
      </c>
    </row>
    <row r="65" spans="2:7" x14ac:dyDescent="0.25">
      <c r="B65" s="251" t="s">
        <v>42</v>
      </c>
      <c r="C65" s="252"/>
      <c r="D65" s="252"/>
      <c r="E65" s="252"/>
      <c r="F65" s="252"/>
      <c r="G65" s="253">
        <f>G13</f>
        <v>12240000</v>
      </c>
    </row>
    <row r="66" spans="2:7" x14ac:dyDescent="0.25">
      <c r="B66" s="237" t="s">
        <v>43</v>
      </c>
      <c r="C66" s="249"/>
      <c r="D66" s="249"/>
      <c r="E66" s="249"/>
      <c r="F66" s="249"/>
      <c r="G66" s="254">
        <f>G65-G64</f>
        <v>8915385</v>
      </c>
    </row>
    <row r="67" spans="2:7" x14ac:dyDescent="0.25">
      <c r="B67" s="200" t="s">
        <v>139</v>
      </c>
      <c r="C67" s="201"/>
      <c r="D67" s="201"/>
      <c r="E67" s="201"/>
      <c r="F67" s="201"/>
      <c r="G67" s="202"/>
    </row>
    <row r="68" spans="2:7" ht="13.5" thickBot="1" x14ac:dyDescent="0.3">
      <c r="B68" s="203"/>
      <c r="C68" s="201"/>
      <c r="D68" s="201"/>
      <c r="E68" s="201"/>
      <c r="F68" s="201"/>
      <c r="G68" s="202"/>
    </row>
    <row r="69" spans="2:7" x14ac:dyDescent="0.25">
      <c r="B69" s="204" t="s">
        <v>140</v>
      </c>
      <c r="C69" s="205"/>
      <c r="D69" s="205"/>
      <c r="E69" s="205"/>
      <c r="F69" s="206"/>
      <c r="G69" s="202"/>
    </row>
    <row r="70" spans="2:7" x14ac:dyDescent="0.25">
      <c r="B70" s="207" t="s">
        <v>46</v>
      </c>
      <c r="C70" s="208"/>
      <c r="D70" s="208"/>
      <c r="E70" s="208"/>
      <c r="F70" s="209"/>
      <c r="G70" s="202"/>
    </row>
    <row r="71" spans="2:7" x14ac:dyDescent="0.25">
      <c r="B71" s="207" t="s">
        <v>47</v>
      </c>
      <c r="C71" s="208"/>
      <c r="D71" s="208"/>
      <c r="E71" s="208"/>
      <c r="F71" s="209"/>
      <c r="G71" s="202"/>
    </row>
    <row r="72" spans="2:7" x14ac:dyDescent="0.25">
      <c r="B72" s="207" t="s">
        <v>48</v>
      </c>
      <c r="C72" s="208"/>
      <c r="D72" s="208"/>
      <c r="E72" s="208"/>
      <c r="F72" s="209"/>
      <c r="G72" s="202"/>
    </row>
    <row r="73" spans="2:7" x14ac:dyDescent="0.25">
      <c r="B73" s="207" t="s">
        <v>49</v>
      </c>
      <c r="C73" s="208"/>
      <c r="D73" s="208"/>
      <c r="E73" s="208"/>
      <c r="F73" s="209"/>
      <c r="G73" s="202"/>
    </row>
    <row r="74" spans="2:7" x14ac:dyDescent="0.25">
      <c r="B74" s="207" t="s">
        <v>50</v>
      </c>
      <c r="C74" s="208"/>
      <c r="D74" s="208"/>
      <c r="E74" s="208"/>
      <c r="F74" s="209"/>
      <c r="G74" s="202"/>
    </row>
    <row r="75" spans="2:7" ht="13.5" thickBot="1" x14ac:dyDescent="0.3">
      <c r="B75" s="210" t="s">
        <v>51</v>
      </c>
      <c r="C75" s="211"/>
      <c r="D75" s="211"/>
      <c r="E75" s="211"/>
      <c r="F75" s="212"/>
      <c r="G75" s="202"/>
    </row>
    <row r="76" spans="2:7" x14ac:dyDescent="0.25">
      <c r="B76" s="203"/>
      <c r="C76" s="208"/>
      <c r="D76" s="208"/>
      <c r="E76" s="208"/>
      <c r="F76" s="208"/>
      <c r="G76" s="202"/>
    </row>
    <row r="77" spans="2:7" ht="13.5" thickBot="1" x14ac:dyDescent="0.3">
      <c r="B77" s="289" t="s">
        <v>52</v>
      </c>
      <c r="C77" s="290"/>
      <c r="D77" s="213"/>
      <c r="E77" s="214"/>
      <c r="F77" s="214"/>
      <c r="G77" s="202"/>
    </row>
    <row r="78" spans="2:7" x14ac:dyDescent="0.25">
      <c r="B78" s="215" t="s">
        <v>37</v>
      </c>
      <c r="C78" s="216" t="s">
        <v>53</v>
      </c>
      <c r="D78" s="217" t="s">
        <v>54</v>
      </c>
      <c r="E78" s="214"/>
      <c r="F78" s="214"/>
      <c r="G78" s="202"/>
    </row>
    <row r="79" spans="2:7" x14ac:dyDescent="0.25">
      <c r="B79" s="218" t="s">
        <v>55</v>
      </c>
      <c r="C79" s="219">
        <f>G32</f>
        <v>1395000</v>
      </c>
      <c r="D79" s="220">
        <f>(C79/C85)</f>
        <v>0.41959745714917368</v>
      </c>
      <c r="E79" s="214"/>
      <c r="F79" s="214"/>
      <c r="G79" s="202"/>
    </row>
    <row r="80" spans="2:7" x14ac:dyDescent="0.25">
      <c r="B80" s="218" t="s">
        <v>56</v>
      </c>
      <c r="C80" s="255">
        <f>G38</f>
        <v>120000</v>
      </c>
      <c r="D80" s="220">
        <f>C80/C85</f>
        <v>3.6094404916057948E-2</v>
      </c>
      <c r="E80" s="214"/>
      <c r="F80" s="214"/>
      <c r="G80" s="202"/>
    </row>
    <row r="81" spans="2:7" x14ac:dyDescent="0.25">
      <c r="B81" s="218" t="s">
        <v>57</v>
      </c>
      <c r="C81" s="219">
        <f>G43</f>
        <v>0</v>
      </c>
      <c r="D81" s="220">
        <f>(C81/C85)</f>
        <v>0</v>
      </c>
      <c r="E81" s="214"/>
      <c r="F81" s="214"/>
      <c r="G81" s="202"/>
    </row>
    <row r="82" spans="2:7" x14ac:dyDescent="0.25">
      <c r="B82" s="218" t="s">
        <v>30</v>
      </c>
      <c r="C82" s="219">
        <f>G55</f>
        <v>1651300</v>
      </c>
      <c r="D82" s="220">
        <f>(C82/C85)</f>
        <v>0.49668909031572078</v>
      </c>
      <c r="E82" s="214"/>
      <c r="F82" s="214"/>
      <c r="G82" s="202"/>
    </row>
    <row r="83" spans="2:7" x14ac:dyDescent="0.25">
      <c r="B83" s="218" t="s">
        <v>58</v>
      </c>
      <c r="C83" s="221">
        <f>G60</f>
        <v>0</v>
      </c>
      <c r="D83" s="220">
        <f>(C83/C85)</f>
        <v>0</v>
      </c>
      <c r="E83" s="222"/>
      <c r="F83" s="222"/>
      <c r="G83" s="202"/>
    </row>
    <row r="84" spans="2:7" x14ac:dyDescent="0.25">
      <c r="B84" s="218" t="s">
        <v>59</v>
      </c>
      <c r="C84" s="221">
        <f>G63</f>
        <v>158315</v>
      </c>
      <c r="D84" s="220">
        <f>(C84/C85)</f>
        <v>4.7619047619047616E-2</v>
      </c>
      <c r="E84" s="222"/>
      <c r="F84" s="222"/>
      <c r="G84" s="202"/>
    </row>
    <row r="85" spans="2:7" ht="13.5" thickBot="1" x14ac:dyDescent="0.3">
      <c r="B85" s="223" t="s">
        <v>60</v>
      </c>
      <c r="C85" s="224">
        <f>SUM(C79:C84)</f>
        <v>3324615</v>
      </c>
      <c r="D85" s="225">
        <f>SUM(D79:D84)</f>
        <v>1</v>
      </c>
      <c r="E85" s="222"/>
      <c r="F85" s="222"/>
      <c r="G85" s="202"/>
    </row>
    <row r="86" spans="2:7" x14ac:dyDescent="0.25">
      <c r="B86" s="203"/>
      <c r="C86" s="201"/>
      <c r="D86" s="201"/>
      <c r="E86" s="201"/>
      <c r="F86" s="201"/>
      <c r="G86" s="202"/>
    </row>
    <row r="87" spans="2:7" x14ac:dyDescent="0.25">
      <c r="B87" s="170"/>
      <c r="C87" s="201"/>
      <c r="D87" s="201"/>
      <c r="E87" s="201"/>
      <c r="F87" s="201"/>
      <c r="G87" s="202"/>
    </row>
    <row r="88" spans="2:7" ht="13.5" thickBot="1" x14ac:dyDescent="0.3">
      <c r="B88" s="226"/>
      <c r="C88" s="227" t="s">
        <v>95</v>
      </c>
      <c r="D88" s="228"/>
      <c r="E88" s="229"/>
      <c r="F88" s="230"/>
      <c r="G88" s="202"/>
    </row>
    <row r="89" spans="2:7" x14ac:dyDescent="0.25">
      <c r="B89" s="231" t="s">
        <v>71</v>
      </c>
      <c r="C89" s="256">
        <v>1100</v>
      </c>
      <c r="D89" s="256">
        <v>1200</v>
      </c>
      <c r="E89" s="257">
        <v>1300</v>
      </c>
      <c r="F89" s="232"/>
      <c r="G89" s="233"/>
    </row>
    <row r="90" spans="2:7" ht="13.5" thickBot="1" x14ac:dyDescent="0.3">
      <c r="B90" s="223" t="s">
        <v>72</v>
      </c>
      <c r="C90" s="224">
        <f>(G64/C89)</f>
        <v>3022.3772727272726</v>
      </c>
      <c r="D90" s="224">
        <f>(G64/D89)</f>
        <v>2770.5124999999998</v>
      </c>
      <c r="E90" s="234">
        <f>(G64/E89)</f>
        <v>2557.396153846154</v>
      </c>
      <c r="F90" s="232"/>
      <c r="G90" s="233"/>
    </row>
    <row r="91" spans="2:7" x14ac:dyDescent="0.25">
      <c r="B91" s="200" t="s">
        <v>61</v>
      </c>
      <c r="C91" s="208"/>
      <c r="D91" s="208"/>
      <c r="E91" s="208"/>
      <c r="F91" s="208"/>
      <c r="G91" s="208"/>
    </row>
  </sheetData>
  <mergeCells count="8">
    <mergeCell ref="E16:F16"/>
    <mergeCell ref="B18:G18"/>
    <mergeCell ref="B77:C77"/>
    <mergeCell ref="E10:F10"/>
    <mergeCell ref="E11:F11"/>
    <mergeCell ref="E12:F12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121</v>
      </c>
      <c r="C9" s="5"/>
      <c r="D9" s="298" t="s">
        <v>123</v>
      </c>
      <c r="E9" s="298"/>
      <c r="F9" s="112">
        <v>50</v>
      </c>
    </row>
    <row r="10" spans="1:6" ht="15" customHeight="1" x14ac:dyDescent="0.25">
      <c r="A10" s="6" t="s">
        <v>1</v>
      </c>
      <c r="B10" s="107" t="s">
        <v>122</v>
      </c>
      <c r="C10" s="7"/>
      <c r="D10" s="299" t="s">
        <v>2</v>
      </c>
      <c r="E10" s="300"/>
      <c r="F10" s="101" t="s">
        <v>93</v>
      </c>
    </row>
    <row r="11" spans="1:6" ht="27" customHeight="1" x14ac:dyDescent="0.25">
      <c r="A11" s="6" t="s">
        <v>3</v>
      </c>
      <c r="B11" s="107" t="s">
        <v>76</v>
      </c>
      <c r="C11" s="7"/>
      <c r="D11" s="301" t="s">
        <v>5</v>
      </c>
      <c r="E11" s="300"/>
      <c r="F11" s="113">
        <v>33000</v>
      </c>
    </row>
    <row r="12" spans="1:6" x14ac:dyDescent="0.25">
      <c r="A12" s="6" t="s">
        <v>6</v>
      </c>
      <c r="B12" s="107" t="s">
        <v>77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78</v>
      </c>
      <c r="C13" s="7"/>
      <c r="D13" s="301" t="s">
        <v>9</v>
      </c>
      <c r="E13" s="300"/>
      <c r="F13" s="114" t="s">
        <v>124</v>
      </c>
    </row>
    <row r="14" spans="1:6" ht="25.5" x14ac:dyDescent="0.25">
      <c r="A14" s="6" t="s">
        <v>10</v>
      </c>
      <c r="B14" s="107" t="s">
        <v>119</v>
      </c>
      <c r="C14" s="7"/>
      <c r="D14" s="301" t="s">
        <v>11</v>
      </c>
      <c r="E14" s="300"/>
      <c r="F14" s="101" t="s">
        <v>125</v>
      </c>
    </row>
    <row r="15" spans="1:6" ht="26.25" thickBot="1" x14ac:dyDescent="0.3">
      <c r="A15" s="6" t="s">
        <v>12</v>
      </c>
      <c r="B15" s="137">
        <v>44531</v>
      </c>
      <c r="C15" s="7"/>
      <c r="D15" s="302" t="s">
        <v>13</v>
      </c>
      <c r="E15" s="303"/>
      <c r="F15" s="128" t="s">
        <v>138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4" t="s">
        <v>14</v>
      </c>
      <c r="B17" s="295"/>
      <c r="C17" s="295"/>
      <c r="D17" s="295"/>
      <c r="E17" s="295"/>
      <c r="F17" s="295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46" t="s">
        <v>126</v>
      </c>
      <c r="B21" s="108" t="s">
        <v>82</v>
      </c>
      <c r="C21" s="108">
        <v>0.5</v>
      </c>
      <c r="D21" s="108" t="s">
        <v>92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82</v>
      </c>
      <c r="C22" s="110">
        <v>0.5</v>
      </c>
      <c r="D22" s="110" t="s">
        <v>92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73</v>
      </c>
      <c r="B23" s="110" t="s">
        <v>82</v>
      </c>
      <c r="C23" s="110">
        <v>0.5</v>
      </c>
      <c r="D23" s="110" t="s">
        <v>127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85</v>
      </c>
      <c r="B24" s="110" t="s">
        <v>82</v>
      </c>
      <c r="C24" s="110">
        <v>0.5</v>
      </c>
      <c r="D24" s="110" t="s">
        <v>127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128</v>
      </c>
      <c r="B25" s="110" t="s">
        <v>82</v>
      </c>
      <c r="C25" s="110">
        <v>0.75</v>
      </c>
      <c r="D25" s="110" t="s">
        <v>127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129</v>
      </c>
      <c r="B26" s="110" t="s">
        <v>82</v>
      </c>
      <c r="C26" s="110">
        <v>0.5</v>
      </c>
      <c r="D26" s="110" t="s">
        <v>127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130</v>
      </c>
      <c r="B27" s="110" t="s">
        <v>82</v>
      </c>
      <c r="C27" s="110">
        <v>0.5</v>
      </c>
      <c r="D27" s="110" t="s">
        <v>131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132</v>
      </c>
      <c r="B28" s="110" t="s">
        <v>82</v>
      </c>
      <c r="C28" s="110">
        <v>0.75</v>
      </c>
      <c r="D28" s="110" t="s">
        <v>91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64</v>
      </c>
      <c r="B29" s="111" t="s">
        <v>82</v>
      </c>
      <c r="C29" s="111">
        <v>4</v>
      </c>
      <c r="D29" s="111" t="s">
        <v>84</v>
      </c>
      <c r="E29" s="147">
        <v>30000</v>
      </c>
      <c r="F29" s="104">
        <f t="shared" si="0"/>
        <v>120000</v>
      </c>
    </row>
    <row r="30" spans="1:6" x14ac:dyDescent="0.25">
      <c r="A30" s="20" t="s">
        <v>23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24</v>
      </c>
      <c r="B32" s="26"/>
      <c r="C32" s="27"/>
      <c r="D32" s="27"/>
      <c r="E32" s="28"/>
      <c r="F32" s="28"/>
    </row>
    <row r="33" spans="1:6" ht="24.75" thickBot="1" x14ac:dyDescent="0.3">
      <c r="A33" s="117" t="s">
        <v>16</v>
      </c>
      <c r="B33" s="118" t="s">
        <v>17</v>
      </c>
      <c r="C33" s="118" t="s">
        <v>18</v>
      </c>
      <c r="D33" s="117" t="s">
        <v>19</v>
      </c>
      <c r="E33" s="118" t="s">
        <v>20</v>
      </c>
      <c r="F33" s="117" t="s">
        <v>21</v>
      </c>
    </row>
    <row r="34" spans="1:6" ht="15.75" thickBot="1" x14ac:dyDescent="0.3">
      <c r="A34" s="151" t="s">
        <v>27</v>
      </c>
      <c r="B34" s="152" t="s">
        <v>86</v>
      </c>
      <c r="C34" s="152">
        <v>0.5</v>
      </c>
      <c r="D34" s="152" t="s">
        <v>92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73</v>
      </c>
      <c r="B35" s="154" t="s">
        <v>86</v>
      </c>
      <c r="C35" s="154">
        <v>0.5</v>
      </c>
      <c r="D35" s="154" t="s">
        <v>127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85</v>
      </c>
      <c r="B36" s="154" t="s">
        <v>86</v>
      </c>
      <c r="C36" s="154">
        <v>0.5</v>
      </c>
      <c r="D36" s="154" t="s">
        <v>127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65</v>
      </c>
      <c r="B37" s="156" t="s">
        <v>86</v>
      </c>
      <c r="C37" s="156">
        <v>0.5</v>
      </c>
      <c r="D37" s="156" t="s">
        <v>84</v>
      </c>
      <c r="E37" s="153">
        <v>40000</v>
      </c>
      <c r="F37" s="104">
        <f t="shared" si="1"/>
        <v>20000</v>
      </c>
    </row>
    <row r="38" spans="1:6" x14ac:dyDescent="0.25">
      <c r="A38" s="119" t="s">
        <v>25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26</v>
      </c>
      <c r="B40" s="26"/>
      <c r="C40" s="27"/>
      <c r="D40" s="27"/>
      <c r="E40" s="28"/>
      <c r="F40" s="28"/>
    </row>
    <row r="41" spans="1:6" ht="24.75" thickBot="1" x14ac:dyDescent="0.3">
      <c r="A41" s="32" t="s">
        <v>16</v>
      </c>
      <c r="B41" s="32" t="s">
        <v>17</v>
      </c>
      <c r="C41" s="32" t="s">
        <v>18</v>
      </c>
      <c r="D41" s="32" t="s">
        <v>19</v>
      </c>
      <c r="E41" s="33" t="s">
        <v>20</v>
      </c>
      <c r="F41" s="32" t="s">
        <v>21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19</v>
      </c>
      <c r="E47" s="33" t="s">
        <v>20</v>
      </c>
      <c r="F47" s="33" t="s">
        <v>21</v>
      </c>
    </row>
    <row r="48" spans="1:6" x14ac:dyDescent="0.25">
      <c r="A48" s="126" t="s">
        <v>67</v>
      </c>
      <c r="B48" s="123"/>
      <c r="C48" s="123"/>
      <c r="D48" s="123"/>
      <c r="E48" s="124"/>
      <c r="F48" s="125"/>
    </row>
    <row r="49" spans="1:6" x14ac:dyDescent="0.25">
      <c r="A49" s="158" t="s">
        <v>133</v>
      </c>
      <c r="B49" s="154" t="s">
        <v>87</v>
      </c>
      <c r="C49" s="154">
        <v>150</v>
      </c>
      <c r="D49" s="154" t="s">
        <v>131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69</v>
      </c>
      <c r="B51" s="154" t="s">
        <v>87</v>
      </c>
      <c r="C51" s="154">
        <v>250</v>
      </c>
      <c r="D51" s="154" t="s">
        <v>131</v>
      </c>
      <c r="E51" s="155">
        <v>280</v>
      </c>
      <c r="F51" s="102">
        <f>E51*C51</f>
        <v>70000</v>
      </c>
    </row>
    <row r="52" spans="1:6" x14ac:dyDescent="0.25">
      <c r="A52" s="162" t="s">
        <v>120</v>
      </c>
      <c r="B52" s="154" t="s">
        <v>87</v>
      </c>
      <c r="C52" s="154">
        <v>100</v>
      </c>
      <c r="D52" s="154" t="s">
        <v>91</v>
      </c>
      <c r="E52" s="155">
        <v>980</v>
      </c>
      <c r="F52" s="102">
        <f>E52*C52</f>
        <v>98000</v>
      </c>
    </row>
    <row r="53" spans="1:6" x14ac:dyDescent="0.25">
      <c r="A53" s="135" t="s">
        <v>88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89</v>
      </c>
      <c r="B54" s="154" t="s">
        <v>90</v>
      </c>
      <c r="C54" s="154">
        <v>1.5</v>
      </c>
      <c r="D54" s="154" t="s">
        <v>92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134</v>
      </c>
      <c r="B55" s="154" t="s">
        <v>90</v>
      </c>
      <c r="C55" s="154">
        <v>1.5</v>
      </c>
      <c r="D55" s="154" t="s">
        <v>91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135</v>
      </c>
      <c r="B57" s="154" t="s">
        <v>90</v>
      </c>
      <c r="C57" s="154">
        <v>0.75</v>
      </c>
      <c r="D57" s="154" t="s">
        <v>83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74</v>
      </c>
      <c r="B58" s="156" t="s">
        <v>17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19</v>
      </c>
      <c r="E62" s="33" t="s">
        <v>20</v>
      </c>
      <c r="F62" s="32" t="s">
        <v>21</v>
      </c>
    </row>
    <row r="63" spans="1:6" ht="15.75" thickBot="1" x14ac:dyDescent="0.3">
      <c r="A63" s="167" t="s">
        <v>136</v>
      </c>
      <c r="B63" s="168" t="s">
        <v>137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6" t="s">
        <v>52</v>
      </c>
      <c r="B82" s="297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95</v>
      </c>
      <c r="C93" s="95"/>
      <c r="D93" s="96"/>
      <c r="E93" s="53"/>
      <c r="F93" s="55"/>
    </row>
    <row r="94" spans="1:6" x14ac:dyDescent="0.25">
      <c r="A94" s="97" t="s">
        <v>71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72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Espinaca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2022-05-13T13:37:16Z</cp:lastPrinted>
  <dcterms:created xsi:type="dcterms:W3CDTF">2020-11-27T12:49:26Z</dcterms:created>
  <dcterms:modified xsi:type="dcterms:W3CDTF">2022-06-21T23:02:21Z</dcterms:modified>
</cp:coreProperties>
</file>