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TEMUCO\"/>
    </mc:Choice>
  </mc:AlternateContent>
  <bookViews>
    <workbookView xWindow="0" yWindow="0" windowWidth="20490" windowHeight="7755"/>
  </bookViews>
  <sheets>
    <sheet name="lilum" sheetId="1" r:id="rId1"/>
  </sheets>
  <definedNames>
    <definedName name="_xlnm.Print_Area" localSheetId="0">lilum!$A$1:$G$84</definedName>
  </definedName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G12" i="1"/>
  <c r="G25" i="1"/>
  <c r="G24" i="1"/>
  <c r="G23" i="1"/>
  <c r="G22" i="1"/>
  <c r="G52" i="1"/>
  <c r="G53" i="1"/>
  <c r="C76" i="1"/>
  <c r="G47" i="1"/>
  <c r="G45" i="1"/>
  <c r="G44" i="1"/>
  <c r="G42" i="1"/>
  <c r="G36" i="1"/>
  <c r="G35" i="1"/>
  <c r="G21" i="1"/>
  <c r="G58" i="1"/>
  <c r="G26" i="1"/>
  <c r="C72" i="1"/>
  <c r="G48" i="1"/>
  <c r="C75" i="1"/>
  <c r="G37" i="1"/>
  <c r="C74" i="1"/>
  <c r="G55" i="1"/>
  <c r="G56" i="1"/>
  <c r="G57" i="1"/>
  <c r="E83" i="1"/>
  <c r="C77" i="1"/>
  <c r="C83" i="1"/>
  <c r="D83" i="1"/>
  <c r="G59" i="1"/>
  <c r="C78" i="1"/>
  <c r="D75" i="1"/>
  <c r="D76" i="1"/>
  <c r="D74" i="1"/>
  <c r="D72" i="1"/>
  <c r="D77" i="1"/>
  <c r="D78" i="1"/>
</calcChain>
</file>

<file path=xl/sharedStrings.xml><?xml version="1.0" encoding="utf-8"?>
<sst xmlns="http://schemas.openxmlformats.org/spreadsheetml/2006/main" count="132" uniqueCount="100">
  <si>
    <t>RUBRO O CULTIVO</t>
  </si>
  <si>
    <t>RENDIMIENTO (docenas/Há.)</t>
  </si>
  <si>
    <t>VARIEDAD</t>
  </si>
  <si>
    <t>FECHA ESTIMADA  PRECIO VENTA</t>
  </si>
  <si>
    <t>NIVEL TECNOLÓGICO</t>
  </si>
  <si>
    <t>PRECIO ESPERADO ($/docena)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</si>
  <si>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</si>
  <si>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</si>
  <si>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</si>
  <si>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</si>
  <si>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</si>
  <si>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</si>
  <si>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</si>
  <si>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</si>
  <si>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</si>
  <si>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</si>
  <si>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</si>
  <si>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</si>
  <si>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</si>
  <si>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</si>
  <si>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</si>
  <si>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</si>
  <si>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fertilizantes</t>
  </si>
  <si>
    <t>JH</t>
  </si>
  <si>
    <t xml:space="preserve">Septiembre-Octubre </t>
  </si>
  <si>
    <t xml:space="preserve">Riego </t>
  </si>
  <si>
    <t>Mano obra cosecha</t>
  </si>
  <si>
    <t>Mano de obra cultivo</t>
  </si>
  <si>
    <t>Mano obra otras labores</t>
  </si>
  <si>
    <t>Subtotal Jornadas Hombre</t>
  </si>
  <si>
    <t>JORNADAS ANIMAL</t>
  </si>
  <si>
    <t>Subtotal Jornadas Animal</t>
  </si>
  <si>
    <t>MAQUINARIA</t>
  </si>
  <si>
    <t>Rastraje</t>
  </si>
  <si>
    <t>JM</t>
  </si>
  <si>
    <t>Mayo</t>
  </si>
  <si>
    <t>Surcar</t>
  </si>
  <si>
    <t>Subtotal Costo Maquinaria</t>
  </si>
  <si>
    <t>INSUMOS</t>
  </si>
  <si>
    <t>Insumos</t>
  </si>
  <si>
    <t>Unidad (Kg/l/u)</t>
  </si>
  <si>
    <t>Cantidad (Kg/l/u)</t>
  </si>
  <si>
    <t>PLANTACION</t>
  </si>
  <si>
    <t>Bulbos</t>
  </si>
  <si>
    <t>FERTILIZANTES</t>
  </si>
  <si>
    <t>Cal</t>
  </si>
  <si>
    <t>Kg</t>
  </si>
  <si>
    <t>kg</t>
  </si>
  <si>
    <t>FUNGICIDA</t>
  </si>
  <si>
    <t>Fungicup</t>
  </si>
  <si>
    <t>Lt.</t>
  </si>
  <si>
    <t>Subtotal Insumos</t>
  </si>
  <si>
    <t>OTROS</t>
  </si>
  <si>
    <t>Item</t>
  </si>
  <si>
    <t xml:space="preserve">Traslados </t>
  </si>
  <si>
    <t>Marzo-Abril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</si>
  <si>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</si>
  <si>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</si>
  <si>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</si>
  <si>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</si>
  <si>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</si>
  <si>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</si>
  <si>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</si>
  <si>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</si>
  <si>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</si>
  <si>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</si>
  <si>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</si>
  <si>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</si>
  <si>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</si>
  <si>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</si>
  <si>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</si>
  <si>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</si>
  <si>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</si>
  <si>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</si>
  <si>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</si>
  <si>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</si>
  <si>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</si>
  <si>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</si>
  <si>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($/docena)</t>
  </si>
  <si>
    <t>Costo unitario ($/doc) (*)</t>
  </si>
  <si>
    <t>(*): Este valor representa el valor mìnimo de venta del producto</t>
  </si>
  <si>
    <t>TEMUCO</t>
  </si>
  <si>
    <t>FREIRE</t>
  </si>
  <si>
    <t>MERCADO REGIONAL</t>
  </si>
  <si>
    <t>HELADAS-SEQUIAS</t>
  </si>
  <si>
    <t>MEDIO</t>
  </si>
  <si>
    <t>ARAUCANIA</t>
  </si>
  <si>
    <t>LITOWEN</t>
  </si>
  <si>
    <t>LILIUM</t>
  </si>
  <si>
    <t>NOVIEMBRE 2022</t>
  </si>
  <si>
    <t>Junio</t>
  </si>
  <si>
    <t>Julio</t>
  </si>
  <si>
    <t>Agosto</t>
  </si>
  <si>
    <t>$/há</t>
  </si>
  <si>
    <t>Rendimiento (doc/há)</t>
  </si>
  <si>
    <t>Mezcla 11-30-11</t>
  </si>
  <si>
    <t>Agosto-noviembre</t>
  </si>
  <si>
    <t>Noviembre</t>
  </si>
  <si>
    <t>Septiembre-noviembre</t>
  </si>
  <si>
    <t>Agosto -noviembre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</si>
</sst>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b/>
      <sz val="8"/>
      <color indexed="9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7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2" fillId="2" borderId="4" xfId="0" applyNumberFormat="1" applyFont="1" applyFill="1" applyBorder="1" applyAlignment="1"/>
    <xf numFmtId="0" fontId="2" fillId="2" borderId="4" xfId="0" applyFont="1" applyFill="1" applyBorder="1" applyAlignment="1"/>
    <xf numFmtId="0" fontId="0" fillId="2" borderId="6" xfId="0" applyFont="1" applyFill="1" applyBorder="1" applyAlignment="1"/>
    <xf numFmtId="49" fontId="3" fillId="3" borderId="4" xfId="0" applyNumberFormat="1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3" fontId="3" fillId="3" borderId="4" xfId="0" applyNumberFormat="1" applyFont="1" applyFill="1" applyBorder="1" applyAlignment="1">
      <alignment vertical="center"/>
    </xf>
    <xf numFmtId="49" fontId="3" fillId="3" borderId="11" xfId="0" applyNumberFormat="1" applyFont="1" applyFill="1" applyBorder="1" applyAlignment="1">
      <alignment vertical="center"/>
    </xf>
    <xf numFmtId="49" fontId="4" fillId="2" borderId="4" xfId="0" applyNumberFormat="1" applyFont="1" applyFill="1" applyBorder="1" applyAlignment="1"/>
    <xf numFmtId="0" fontId="0" fillId="2" borderId="13" xfId="0" applyFont="1" applyFill="1" applyBorder="1" applyAlignment="1"/>
    <xf numFmtId="0" fontId="10" fillId="6" borderId="15" xfId="0" applyFont="1" applyFill="1" applyBorder="1" applyAlignment="1"/>
    <xf numFmtId="0" fontId="5" fillId="6" borderId="14" xfId="0" applyFont="1" applyFill="1" applyBorder="1" applyAlignment="1">
      <alignment vertical="center"/>
    </xf>
    <xf numFmtId="0" fontId="5" fillId="6" borderId="15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wrapText="1"/>
    </xf>
    <xf numFmtId="165" fontId="1" fillId="2" borderId="15" xfId="0" applyNumberFormat="1" applyFont="1" applyFill="1" applyBorder="1" applyAlignment="1">
      <alignment vertical="center"/>
    </xf>
    <xf numFmtId="165" fontId="11" fillId="2" borderId="15" xfId="0" applyNumberFormat="1" applyFont="1" applyFill="1" applyBorder="1" applyAlignment="1">
      <alignment vertical="center"/>
    </xf>
    <xf numFmtId="0" fontId="10" fillId="2" borderId="15" xfId="0" applyFont="1" applyFill="1" applyBorder="1" applyAlignment="1"/>
    <xf numFmtId="0" fontId="0" fillId="2" borderId="17" xfId="0" applyFont="1" applyFill="1" applyBorder="1" applyAlignment="1"/>
    <xf numFmtId="49" fontId="0" fillId="2" borderId="15" xfId="0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0" fontId="10" fillId="2" borderId="15" xfId="0" applyFont="1" applyFill="1" applyBorder="1" applyAlignment="1">
      <alignment vertical="center"/>
    </xf>
    <xf numFmtId="49" fontId="10" fillId="2" borderId="15" xfId="0" applyNumberFormat="1" applyFont="1" applyFill="1" applyBorder="1" applyAlignment="1">
      <alignment vertical="center"/>
    </xf>
    <xf numFmtId="49" fontId="8" fillId="2" borderId="29" xfId="0" applyNumberFormat="1" applyFont="1" applyFill="1" applyBorder="1" applyAlignment="1">
      <alignment vertical="center"/>
    </xf>
    <xf numFmtId="0" fontId="10" fillId="2" borderId="30" xfId="0" applyFont="1" applyFill="1" applyBorder="1" applyAlignment="1"/>
    <xf numFmtId="0" fontId="10" fillId="2" borderId="31" xfId="0" applyFont="1" applyFill="1" applyBorder="1" applyAlignment="1"/>
    <xf numFmtId="49" fontId="10" fillId="2" borderId="32" xfId="0" applyNumberFormat="1" applyFont="1" applyFill="1" applyBorder="1" applyAlignment="1">
      <alignment vertical="center"/>
    </xf>
    <xf numFmtId="0" fontId="10" fillId="2" borderId="33" xfId="0" applyFont="1" applyFill="1" applyBorder="1" applyAlignment="1"/>
    <xf numFmtId="49" fontId="10" fillId="2" borderId="34" xfId="0" applyNumberFormat="1" applyFont="1" applyFill="1" applyBorder="1" applyAlignment="1">
      <alignment vertical="center"/>
    </xf>
    <xf numFmtId="0" fontId="10" fillId="2" borderId="35" xfId="0" applyFont="1" applyFill="1" applyBorder="1" applyAlignment="1"/>
    <xf numFmtId="0" fontId="10" fillId="2" borderId="36" xfId="0" applyFont="1" applyFill="1" applyBorder="1" applyAlignment="1"/>
    <xf numFmtId="0" fontId="8" fillId="6" borderId="15" xfId="0" applyFont="1" applyFill="1" applyBorder="1" applyAlignment="1">
      <alignment vertical="center"/>
    </xf>
    <xf numFmtId="0" fontId="0" fillId="0" borderId="15" xfId="0" applyNumberFormat="1" applyFont="1" applyBorder="1" applyAlignment="1"/>
    <xf numFmtId="0" fontId="0" fillId="2" borderId="43" xfId="0" applyFont="1" applyFill="1" applyBorder="1" applyAlignment="1"/>
    <xf numFmtId="3" fontId="2" fillId="2" borderId="4" xfId="0" applyNumberFormat="1" applyFont="1" applyFill="1" applyBorder="1" applyAlignment="1">
      <alignment wrapText="1"/>
    </xf>
    <xf numFmtId="49" fontId="2" fillId="2" borderId="51" xfId="0" applyNumberFormat="1" applyFont="1" applyFill="1" applyBorder="1" applyAlignment="1">
      <alignment wrapText="1"/>
    </xf>
    <xf numFmtId="49" fontId="4" fillId="2" borderId="51" xfId="0" applyNumberFormat="1" applyFont="1" applyFill="1" applyBorder="1" applyAlignment="1">
      <alignment vertical="center" wrapText="1"/>
    </xf>
    <xf numFmtId="49" fontId="4" fillId="2" borderId="52" xfId="0" applyNumberFormat="1" applyFont="1" applyFill="1" applyBorder="1" applyAlignment="1"/>
    <xf numFmtId="49" fontId="2" fillId="2" borderId="41" xfId="0" applyNumberFormat="1" applyFont="1" applyFill="1" applyBorder="1" applyAlignment="1"/>
    <xf numFmtId="49" fontId="2" fillId="2" borderId="53" xfId="0" applyNumberFormat="1" applyFont="1" applyFill="1" applyBorder="1" applyAlignment="1">
      <alignment wrapText="1"/>
    </xf>
    <xf numFmtId="3" fontId="2" fillId="2" borderId="53" xfId="0" applyNumberFormat="1" applyFont="1" applyFill="1" applyBorder="1" applyAlignment="1"/>
    <xf numFmtId="164" fontId="2" fillId="2" borderId="53" xfId="0" applyNumberFormat="1" applyFont="1" applyFill="1" applyBorder="1" applyAlignment="1"/>
    <xf numFmtId="49" fontId="12" fillId="3" borderId="41" xfId="0" applyNumberFormat="1" applyFont="1" applyFill="1" applyBorder="1" applyAlignment="1">
      <alignment vertical="center" wrapText="1"/>
    </xf>
    <xf numFmtId="0" fontId="2" fillId="2" borderId="42" xfId="0" applyFont="1" applyFill="1" applyBorder="1" applyAlignment="1"/>
    <xf numFmtId="3" fontId="2" fillId="2" borderId="4" xfId="0" applyNumberFormat="1" applyFont="1" applyFill="1" applyBorder="1" applyAlignment="1">
      <alignment horizontal="left"/>
    </xf>
    <xf numFmtId="49" fontId="2" fillId="2" borderId="41" xfId="0" applyNumberFormat="1" applyFont="1" applyFill="1" applyBorder="1" applyAlignment="1">
      <alignment vertical="center" wrapText="1"/>
    </xf>
    <xf numFmtId="49" fontId="2" fillId="2" borderId="4" xfId="0" applyNumberFormat="1" applyFont="1" applyFill="1" applyBorder="1" applyAlignment="1">
      <alignment horizontal="left"/>
    </xf>
    <xf numFmtId="49" fontId="2" fillId="2" borderId="41" xfId="0" applyNumberFormat="1" applyFont="1" applyFill="1" applyBorder="1" applyAlignment="1">
      <alignment wrapText="1"/>
    </xf>
    <xf numFmtId="3" fontId="2" fillId="2" borderId="4" xfId="0" applyNumberFormat="1" applyFont="1" applyFill="1" applyBorder="1" applyAlignment="1">
      <alignment horizontal="left" wrapText="1"/>
    </xf>
    <xf numFmtId="14" fontId="2" fillId="2" borderId="41" xfId="0" applyNumberFormat="1" applyFont="1" applyFill="1" applyBorder="1" applyAlignment="1">
      <alignment horizontal="left"/>
    </xf>
    <xf numFmtId="49" fontId="2" fillId="2" borderId="4" xfId="0" applyNumberFormat="1" applyFont="1" applyFill="1" applyBorder="1" applyAlignment="1">
      <alignment horizontal="left" wrapText="1"/>
    </xf>
    <xf numFmtId="0" fontId="2" fillId="2" borderId="44" xfId="0" applyFont="1" applyFill="1" applyBorder="1" applyAlignment="1">
      <alignment wrapText="1"/>
    </xf>
    <xf numFmtId="14" fontId="2" fillId="2" borderId="44" xfId="0" applyNumberFormat="1" applyFont="1" applyFill="1" applyBorder="1" applyAlignment="1"/>
    <xf numFmtId="0" fontId="2" fillId="2" borderId="2" xfId="0" applyFont="1" applyFill="1" applyBorder="1" applyAlignment="1"/>
    <xf numFmtId="0" fontId="2" fillId="2" borderId="5" xfId="0" applyFont="1" applyFill="1" applyBorder="1" applyAlignment="1"/>
    <xf numFmtId="0" fontId="2" fillId="2" borderId="5" xfId="0" applyFont="1" applyFill="1" applyBorder="1" applyAlignment="1">
      <alignment wrapText="1"/>
    </xf>
    <xf numFmtId="0" fontId="2" fillId="2" borderId="7" xfId="0" applyFont="1" applyFill="1" applyBorder="1" applyAlignment="1"/>
    <xf numFmtId="0" fontId="2" fillId="2" borderId="8" xfId="0" applyFont="1" applyFill="1" applyBorder="1" applyAlignment="1"/>
    <xf numFmtId="49" fontId="12" fillId="5" borderId="9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49" fontId="12" fillId="3" borderId="4" xfId="0" applyNumberFormat="1" applyFont="1" applyFill="1" applyBorder="1" applyAlignment="1">
      <alignment vertical="center" wrapText="1"/>
    </xf>
    <xf numFmtId="0" fontId="2" fillId="2" borderId="45" xfId="0" applyFont="1" applyFill="1" applyBorder="1" applyAlignment="1"/>
    <xf numFmtId="3" fontId="2" fillId="2" borderId="8" xfId="0" applyNumberFormat="1" applyFont="1" applyFill="1" applyBorder="1" applyAlignment="1"/>
    <xf numFmtId="49" fontId="12" fillId="5" borderId="46" xfId="0" applyNumberFormat="1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49" fontId="12" fillId="3" borderId="41" xfId="0" applyNumberFormat="1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49" fontId="3" fillId="3" borderId="41" xfId="0" applyNumberFormat="1" applyFont="1" applyFill="1" applyBorder="1" applyAlignment="1">
      <alignment vertical="center"/>
    </xf>
    <xf numFmtId="0" fontId="3" fillId="3" borderId="41" xfId="0" applyFont="1" applyFill="1" applyBorder="1" applyAlignment="1">
      <alignment vertical="center"/>
    </xf>
    <xf numFmtId="0" fontId="2" fillId="2" borderId="50" xfId="0" applyFont="1" applyFill="1" applyBorder="1" applyAlignment="1"/>
    <xf numFmtId="0" fontId="2" fillId="2" borderId="49" xfId="0" applyFont="1" applyFill="1" applyBorder="1" applyAlignment="1"/>
    <xf numFmtId="3" fontId="2" fillId="2" borderId="49" xfId="0" applyNumberFormat="1" applyFont="1" applyFill="1" applyBorder="1" applyAlignment="1"/>
    <xf numFmtId="49" fontId="12" fillId="5" borderId="41" xfId="0" applyNumberFormat="1" applyFont="1" applyFill="1" applyBorder="1" applyAlignment="1">
      <alignment vertical="center"/>
    </xf>
    <xf numFmtId="0" fontId="2" fillId="2" borderId="18" xfId="0" applyFont="1" applyFill="1" applyBorder="1" applyAlignment="1"/>
    <xf numFmtId="3" fontId="3" fillId="3" borderId="41" xfId="0" applyNumberFormat="1" applyFont="1" applyFill="1" applyBorder="1" applyAlignment="1">
      <alignment vertical="center"/>
    </xf>
    <xf numFmtId="3" fontId="2" fillId="2" borderId="50" xfId="0" applyNumberFormat="1" applyFont="1" applyFill="1" applyBorder="1" applyAlignment="1"/>
    <xf numFmtId="0" fontId="12" fillId="5" borderId="15" xfId="0" applyFont="1" applyFill="1" applyBorder="1" applyAlignment="1">
      <alignment vertical="center"/>
    </xf>
    <xf numFmtId="0" fontId="12" fillId="3" borderId="15" xfId="0" applyFont="1" applyFill="1" applyBorder="1" applyAlignment="1">
      <alignment vertical="center"/>
    </xf>
    <xf numFmtId="49" fontId="12" fillId="5" borderId="54" xfId="0" applyNumberFormat="1" applyFont="1" applyFill="1" applyBorder="1" applyAlignment="1">
      <alignment vertical="center"/>
    </xf>
    <xf numFmtId="0" fontId="12" fillId="5" borderId="55" xfId="0" applyFont="1" applyFill="1" applyBorder="1" applyAlignment="1">
      <alignment vertical="center"/>
    </xf>
    <xf numFmtId="165" fontId="12" fillId="5" borderId="56" xfId="0" applyNumberFormat="1" applyFont="1" applyFill="1" applyBorder="1" applyAlignment="1">
      <alignment vertical="center"/>
    </xf>
    <xf numFmtId="49" fontId="12" fillId="3" borderId="57" xfId="0" applyNumberFormat="1" applyFont="1" applyFill="1" applyBorder="1" applyAlignment="1">
      <alignment vertical="center"/>
    </xf>
    <xf numFmtId="165" fontId="12" fillId="3" borderId="58" xfId="0" applyNumberFormat="1" applyFont="1" applyFill="1" applyBorder="1" applyAlignment="1">
      <alignment vertical="center"/>
    </xf>
    <xf numFmtId="49" fontId="12" fillId="5" borderId="57" xfId="0" applyNumberFormat="1" applyFont="1" applyFill="1" applyBorder="1" applyAlignment="1">
      <alignment vertical="center"/>
    </xf>
    <xf numFmtId="165" fontId="12" fillId="5" borderId="58" xfId="0" applyNumberFormat="1" applyFont="1" applyFill="1" applyBorder="1" applyAlignment="1">
      <alignment vertical="center"/>
    </xf>
    <xf numFmtId="49" fontId="12" fillId="5" borderId="59" xfId="0" applyNumberFormat="1" applyFont="1" applyFill="1" applyBorder="1" applyAlignment="1">
      <alignment vertical="center"/>
    </xf>
    <xf numFmtId="0" fontId="12" fillId="5" borderId="60" xfId="0" applyFont="1" applyFill="1" applyBorder="1" applyAlignment="1">
      <alignment vertical="center"/>
    </xf>
    <xf numFmtId="165" fontId="12" fillId="5" borderId="61" xfId="0" applyNumberFormat="1" applyFont="1" applyFill="1" applyBorder="1" applyAlignment="1">
      <alignment vertical="center"/>
    </xf>
    <xf numFmtId="49" fontId="2" fillId="2" borderId="51" xfId="0" applyNumberFormat="1" applyFont="1" applyFill="1" applyBorder="1" applyAlignment="1">
      <alignment horizontal="right" wrapText="1"/>
    </xf>
    <xf numFmtId="3" fontId="2" fillId="2" borderId="51" xfId="0" applyNumberFormat="1" applyFont="1" applyFill="1" applyBorder="1" applyAlignment="1">
      <alignment horizontal="right" wrapText="1"/>
    </xf>
    <xf numFmtId="49" fontId="2" fillId="2" borderId="4" xfId="0" applyNumberFormat="1" applyFont="1" applyFill="1" applyBorder="1" applyAlignment="1">
      <alignment horizontal="right" wrapText="1"/>
    </xf>
    <xf numFmtId="3" fontId="2" fillId="2" borderId="4" xfId="0" applyNumberFormat="1" applyFont="1" applyFill="1" applyBorder="1" applyAlignment="1">
      <alignment horizontal="right" wrapText="1"/>
    </xf>
    <xf numFmtId="0" fontId="3" fillId="3" borderId="11" xfId="0" applyFont="1" applyFill="1" applyBorder="1" applyAlignment="1">
      <alignment horizontal="right" vertical="center"/>
    </xf>
    <xf numFmtId="3" fontId="3" fillId="3" borderId="11" xfId="0" applyNumberFormat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right"/>
    </xf>
    <xf numFmtId="3" fontId="2" fillId="2" borderId="12" xfId="0" applyNumberFormat="1" applyFont="1" applyFill="1" applyBorder="1" applyAlignment="1">
      <alignment horizontal="right"/>
    </xf>
    <xf numFmtId="0" fontId="2" fillId="2" borderId="43" xfId="0" applyFont="1" applyFill="1" applyBorder="1" applyAlignment="1">
      <alignment horizontal="right" vertical="center"/>
    </xf>
    <xf numFmtId="49" fontId="12" fillId="3" borderId="41" xfId="0" applyNumberFormat="1" applyFont="1" applyFill="1" applyBorder="1" applyAlignment="1">
      <alignment horizontal="right" vertical="center" wrapText="1"/>
    </xf>
    <xf numFmtId="0" fontId="4" fillId="2" borderId="51" xfId="0" applyFont="1" applyFill="1" applyBorder="1" applyAlignment="1">
      <alignment horizontal="right" vertical="center" wrapText="1"/>
    </xf>
    <xf numFmtId="49" fontId="2" fillId="2" borderId="4" xfId="0" applyNumberFormat="1" applyFont="1" applyFill="1" applyBorder="1" applyAlignment="1">
      <alignment horizontal="right"/>
    </xf>
    <xf numFmtId="3" fontId="2" fillId="2" borderId="4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2" fillId="2" borderId="52" xfId="0" applyFont="1" applyFill="1" applyBorder="1" applyAlignment="1">
      <alignment horizontal="right"/>
    </xf>
    <xf numFmtId="3" fontId="2" fillId="2" borderId="52" xfId="0" applyNumberFormat="1" applyFont="1" applyFill="1" applyBorder="1" applyAlignment="1">
      <alignment horizontal="right"/>
    </xf>
    <xf numFmtId="49" fontId="2" fillId="2" borderId="41" xfId="0" applyNumberFormat="1" applyFont="1" applyFill="1" applyBorder="1" applyAlignment="1">
      <alignment horizontal="right"/>
    </xf>
    <xf numFmtId="3" fontId="2" fillId="2" borderId="41" xfId="0" applyNumberFormat="1" applyFont="1" applyFill="1" applyBorder="1" applyAlignment="1">
      <alignment horizontal="right"/>
    </xf>
    <xf numFmtId="0" fontId="3" fillId="3" borderId="41" xfId="0" applyFont="1" applyFill="1" applyBorder="1" applyAlignment="1">
      <alignment horizontal="right" vertical="center"/>
    </xf>
    <xf numFmtId="3" fontId="3" fillId="3" borderId="41" xfId="0" applyNumberFormat="1" applyFont="1" applyFill="1" applyBorder="1" applyAlignment="1">
      <alignment horizontal="right" vertical="center"/>
    </xf>
    <xf numFmtId="0" fontId="3" fillId="2" borderId="15" xfId="0" applyFont="1" applyFill="1" applyBorder="1" applyAlignment="1">
      <alignment vertical="center"/>
    </xf>
    <xf numFmtId="0" fontId="2" fillId="8" borderId="28" xfId="0" applyFont="1" applyFill="1" applyBorder="1" applyAlignment="1"/>
    <xf numFmtId="0" fontId="2" fillId="6" borderId="15" xfId="0" applyFont="1" applyFill="1" applyBorder="1" applyAlignment="1"/>
    <xf numFmtId="49" fontId="4" fillId="7" borderId="19" xfId="0" applyNumberFormat="1" applyFont="1" applyFill="1" applyBorder="1" applyAlignment="1">
      <alignment vertical="center"/>
    </xf>
    <xf numFmtId="49" fontId="4" fillId="7" borderId="16" xfId="0" applyNumberFormat="1" applyFont="1" applyFill="1" applyBorder="1" applyAlignment="1">
      <alignment vertical="center"/>
    </xf>
    <xf numFmtId="49" fontId="2" fillId="7" borderId="20" xfId="0" applyNumberFormat="1" applyFont="1" applyFill="1" applyBorder="1" applyAlignment="1"/>
    <xf numFmtId="49" fontId="4" fillId="2" borderId="21" xfId="0" applyNumberFormat="1" applyFont="1" applyFill="1" applyBorder="1" applyAlignment="1">
      <alignment vertical="center"/>
    </xf>
    <xf numFmtId="3" fontId="4" fillId="2" borderId="4" xfId="0" applyNumberFormat="1" applyFont="1" applyFill="1" applyBorder="1" applyAlignment="1">
      <alignment vertical="center"/>
    </xf>
    <xf numFmtId="9" fontId="2" fillId="2" borderId="22" xfId="0" applyNumberFormat="1" applyFont="1" applyFill="1" applyBorder="1" applyAlignment="1"/>
    <xf numFmtId="0" fontId="4" fillId="2" borderId="4" xfId="0" applyNumberFormat="1" applyFont="1" applyFill="1" applyBorder="1" applyAlignment="1">
      <alignment vertical="center"/>
    </xf>
    <xf numFmtId="166" fontId="4" fillId="2" borderId="4" xfId="0" applyNumberFormat="1" applyFont="1" applyFill="1" applyBorder="1" applyAlignment="1">
      <alignment vertical="center"/>
    </xf>
    <xf numFmtId="0" fontId="12" fillId="6" borderId="15" xfId="0" applyFont="1" applyFill="1" applyBorder="1" applyAlignment="1">
      <alignment vertical="center"/>
    </xf>
    <xf numFmtId="49" fontId="4" fillId="7" borderId="23" xfId="0" applyNumberFormat="1" applyFont="1" applyFill="1" applyBorder="1" applyAlignment="1">
      <alignment vertical="center"/>
    </xf>
    <xf numFmtId="166" fontId="4" fillId="7" borderId="24" xfId="0" applyNumberFormat="1" applyFont="1" applyFill="1" applyBorder="1" applyAlignment="1">
      <alignment vertical="center"/>
    </xf>
    <xf numFmtId="9" fontId="4" fillId="7" borderId="25" xfId="0" applyNumberFormat="1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12" fillId="2" borderId="15" xfId="0" applyFont="1" applyFill="1" applyBorder="1" applyAlignment="1">
      <alignment vertical="center"/>
    </xf>
    <xf numFmtId="0" fontId="12" fillId="8" borderId="14" xfId="0" applyFont="1" applyFill="1" applyBorder="1" applyAlignment="1">
      <alignment vertical="center"/>
    </xf>
    <xf numFmtId="49" fontId="13" fillId="8" borderId="15" xfId="0" applyNumberFormat="1" applyFont="1" applyFill="1" applyBorder="1" applyAlignment="1">
      <alignment vertical="center"/>
    </xf>
    <xf numFmtId="0" fontId="12" fillId="8" borderId="15" xfId="0" applyFont="1" applyFill="1" applyBorder="1" applyAlignment="1">
      <alignment vertical="center"/>
    </xf>
    <xf numFmtId="0" fontId="12" fillId="8" borderId="37" xfId="0" applyFont="1" applyFill="1" applyBorder="1" applyAlignment="1">
      <alignment vertical="center"/>
    </xf>
    <xf numFmtId="49" fontId="4" fillId="7" borderId="38" xfId="0" applyNumberFormat="1" applyFont="1" applyFill="1" applyBorder="1" applyAlignment="1">
      <alignment vertical="center"/>
    </xf>
    <xf numFmtId="3" fontId="4" fillId="7" borderId="39" xfId="0" applyNumberFormat="1" applyFont="1" applyFill="1" applyBorder="1" applyAlignment="1">
      <alignment vertical="center"/>
    </xf>
    <xf numFmtId="3" fontId="4" fillId="7" borderId="40" xfId="0" applyNumberFormat="1" applyFont="1" applyFill="1" applyBorder="1" applyAlignment="1">
      <alignment vertical="center"/>
    </xf>
    <xf numFmtId="166" fontId="4" fillId="7" borderId="25" xfId="0" applyNumberFormat="1" applyFont="1" applyFill="1" applyBorder="1" applyAlignment="1">
      <alignment vertical="center"/>
    </xf>
    <xf numFmtId="49" fontId="13" fillId="8" borderId="26" xfId="0" applyNumberFormat="1" applyFont="1" applyFill="1" applyBorder="1" applyAlignment="1">
      <alignment vertical="center"/>
    </xf>
    <xf numFmtId="0" fontId="4" fillId="8" borderId="27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49" fontId="3" fillId="3" borderId="4" xfId="0" applyNumberFormat="1" applyFont="1" applyFill="1" applyBorder="1" applyAlignment="1">
      <alignment wrapText="1"/>
    </xf>
    <xf numFmtId="0" fontId="3" fillId="4" borderId="4" xfId="0" applyFont="1" applyFill="1" applyBorder="1" applyAlignment="1">
      <alignment wrapText="1"/>
    </xf>
    <xf numFmtId="49" fontId="2" fillId="2" borderId="4" xfId="0" applyNumberFormat="1" applyFont="1" applyFill="1" applyBorder="1" applyAlignment="1"/>
    <xf numFmtId="0" fontId="2" fillId="2" borderId="4" xfId="0" applyFont="1" applyFill="1" applyBorder="1" applyAlignment="1"/>
    <xf numFmtId="49" fontId="12" fillId="3" borderId="4" xfId="0" applyNumberFormat="1" applyFont="1" applyFill="1" applyBorder="1" applyAlignment="1">
      <alignment vertical="center"/>
    </xf>
    <xf numFmtId="0" fontId="12" fillId="4" borderId="4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wrapText="1"/>
    </xf>
    <xf numFmtId="0" fontId="2" fillId="2" borderId="4" xfId="0" applyNumberFormat="1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49" fontId="12" fillId="3" borderId="41" xfId="0" applyNumberFormat="1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/>
    </xf>
    <xf numFmtId="49" fontId="12" fillId="3" borderId="41" xfId="0" applyNumberFormat="1" applyFont="1" applyFill="1" applyBorder="1" applyAlignment="1">
      <alignment horizontal="center" vertical="center"/>
    </xf>
    <xf numFmtId="49" fontId="2" fillId="2" borderId="51" xfId="0" applyNumberFormat="1" applyFont="1" applyFill="1" applyBorder="1" applyAlignment="1">
      <alignment horizontal="center" wrapText="1"/>
    </xf>
    <xf numFmtId="0" fontId="2" fillId="2" borderId="51" xfId="0" applyNumberFormat="1" applyFont="1" applyFill="1" applyBorder="1" applyAlignment="1">
      <alignment horizontal="center" wrapText="1"/>
    </xf>
    <xf numFmtId="0" fontId="3" fillId="3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/>
    </xf>
    <xf numFmtId="0" fontId="4" fillId="2" borderId="51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/>
    </xf>
    <xf numFmtId="3" fontId="2" fillId="2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2" xfId="0" applyFont="1" applyFill="1" applyBorder="1" applyAlignment="1">
      <alignment horizontal="center"/>
    </xf>
    <xf numFmtId="3" fontId="2" fillId="2" borderId="52" xfId="0" applyNumberFormat="1" applyFont="1" applyFill="1" applyBorder="1" applyAlignment="1">
      <alignment horizontal="center"/>
    </xf>
    <xf numFmtId="49" fontId="2" fillId="2" borderId="41" xfId="0" applyNumberFormat="1" applyFont="1" applyFill="1" applyBorder="1" applyAlignment="1">
      <alignment horizontal="center"/>
    </xf>
    <xf numFmtId="3" fontId="2" fillId="2" borderId="41" xfId="0" applyNumberFormat="1" applyFont="1" applyFill="1" applyBorder="1" applyAlignment="1">
      <alignment horizontal="center"/>
    </xf>
    <xf numFmtId="49" fontId="2" fillId="2" borderId="53" xfId="0" applyNumberFormat="1" applyFont="1" applyFill="1" applyBorder="1" applyAlignment="1">
      <alignment horizontal="center"/>
    </xf>
    <xf numFmtId="3" fontId="2" fillId="2" borderId="53" xfId="0" applyNumberFormat="1" applyFont="1" applyFill="1" applyBorder="1" applyAlignment="1">
      <alignment horizontal="center"/>
    </xf>
    <xf numFmtId="0" fontId="2" fillId="2" borderId="50" xfId="0" applyFont="1" applyFill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</xdr:colOff>
      <xdr:row>1</xdr:row>
      <xdr:rowOff>25977</xdr:rowOff>
    </xdr:from>
    <xdr:to>
      <xdr:col>6</xdr:col>
      <xdr:colOff>642505</xdr:colOff>
      <xdr:row>7</xdr:row>
      <xdr:rowOff>58061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727" y="216477"/>
          <a:ext cx="559550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4"/>
  <sheetViews>
    <sheetView showGridLines="0" tabSelected="1" topLeftCell="A58" zoomScaleNormal="100" zoomScaleSheetLayoutView="100" workbookViewId="0">
      <selection activeCell="J21" sqref="J2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140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5.285156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7"/>
      <c r="C8" s="37"/>
      <c r="D8" s="2"/>
      <c r="E8" s="3"/>
      <c r="F8" s="3"/>
      <c r="G8" s="3"/>
    </row>
    <row r="9" spans="1:7" ht="12" customHeight="1" x14ac:dyDescent="0.25">
      <c r="A9" s="21"/>
      <c r="B9" s="46" t="s">
        <v>0</v>
      </c>
      <c r="C9" s="42" t="s">
        <v>88</v>
      </c>
      <c r="D9" s="47"/>
      <c r="E9" s="142" t="s">
        <v>1</v>
      </c>
      <c r="F9" s="143"/>
      <c r="G9" s="48">
        <v>30000</v>
      </c>
    </row>
    <row r="10" spans="1:7" ht="14.25" customHeight="1" x14ac:dyDescent="0.25">
      <c r="A10" s="21"/>
      <c r="B10" s="49" t="s">
        <v>2</v>
      </c>
      <c r="C10" s="49" t="s">
        <v>87</v>
      </c>
      <c r="D10" s="47"/>
      <c r="E10" s="140" t="s">
        <v>3</v>
      </c>
      <c r="F10" s="141"/>
      <c r="G10" s="50" t="s">
        <v>89</v>
      </c>
    </row>
    <row r="11" spans="1:7" ht="14.25" customHeight="1" x14ac:dyDescent="0.25">
      <c r="A11" s="21"/>
      <c r="B11" s="49" t="s">
        <v>4</v>
      </c>
      <c r="C11" s="42" t="s">
        <v>85</v>
      </c>
      <c r="D11" s="47"/>
      <c r="E11" s="140" t="s">
        <v>5</v>
      </c>
      <c r="F11" s="141"/>
      <c r="G11" s="48">
        <v>4600</v>
      </c>
    </row>
    <row r="12" spans="1:7" ht="14.25" customHeight="1" x14ac:dyDescent="0.25">
      <c r="A12" s="21"/>
      <c r="B12" s="49" t="s">
        <v>6</v>
      </c>
      <c r="C12" s="51" t="s">
        <v>86</v>
      </c>
      <c r="D12" s="47"/>
      <c r="E12" s="5" t="s">
        <v>7</v>
      </c>
      <c r="F12" s="6"/>
      <c r="G12" s="52">
        <f>+G9*G11</f>
        <v>138000000</v>
      </c>
    </row>
    <row r="13" spans="1:7" ht="14.25" customHeight="1" x14ac:dyDescent="0.25">
      <c r="A13" s="21"/>
      <c r="B13" s="49" t="s">
        <v>8</v>
      </c>
      <c r="C13" s="42" t="s">
        <v>81</v>
      </c>
      <c r="D13" s="47"/>
      <c r="E13" s="140" t="s">
        <v>9</v>
      </c>
      <c r="F13" s="141"/>
      <c r="G13" s="50" t="s">
        <v>83</v>
      </c>
    </row>
    <row r="14" spans="1:7" ht="14.25" customHeight="1" x14ac:dyDescent="0.25">
      <c r="A14" s="21"/>
      <c r="B14" s="49" t="s">
        <v>10</v>
      </c>
      <c r="C14" s="42" t="s">
        <v>82</v>
      </c>
      <c r="D14" s="47"/>
      <c r="E14" s="140" t="s">
        <v>11</v>
      </c>
      <c r="F14" s="141"/>
      <c r="G14" s="50" t="s">
        <v>89</v>
      </c>
    </row>
    <row r="15" spans="1:7" ht="14.25" customHeight="1" x14ac:dyDescent="0.25">
      <c r="A15" s="21"/>
      <c r="B15" s="49" t="s">
        <v>12</v>
      </c>
      <c r="C15" s="53">
        <v>44722</v>
      </c>
      <c r="D15" s="47"/>
      <c r="E15" s="144" t="s">
        <v>13</v>
      </c>
      <c r="F15" s="145"/>
      <c r="G15" s="54" t="s">
        <v>84</v>
      </c>
    </row>
    <row r="16" spans="1:7" ht="12" customHeight="1" x14ac:dyDescent="0.25">
      <c r="A16" s="2"/>
      <c r="B16" s="55"/>
      <c r="C16" s="56"/>
      <c r="D16" s="57"/>
      <c r="E16" s="58"/>
      <c r="F16" s="58"/>
      <c r="G16" s="59"/>
    </row>
    <row r="17" spans="1:7" ht="12" customHeight="1" x14ac:dyDescent="0.25">
      <c r="A17" s="7"/>
      <c r="B17" s="146" t="s">
        <v>14</v>
      </c>
      <c r="C17" s="147"/>
      <c r="D17" s="147"/>
      <c r="E17" s="147"/>
      <c r="F17" s="147"/>
      <c r="G17" s="147"/>
    </row>
    <row r="18" spans="1:7" ht="12" customHeight="1" x14ac:dyDescent="0.25">
      <c r="A18" s="2"/>
      <c r="B18" s="60"/>
      <c r="C18" s="61"/>
      <c r="D18" s="61"/>
      <c r="E18" s="61"/>
      <c r="F18" s="61"/>
      <c r="G18" s="61"/>
    </row>
    <row r="19" spans="1:7" ht="12" customHeight="1" x14ac:dyDescent="0.25">
      <c r="A19" s="4"/>
      <c r="B19" s="62" t="s">
        <v>15</v>
      </c>
      <c r="C19" s="63"/>
      <c r="D19" s="64"/>
      <c r="E19" s="64"/>
      <c r="F19" s="64"/>
      <c r="G19" s="64"/>
    </row>
    <row r="20" spans="1:7" ht="24" customHeight="1" x14ac:dyDescent="0.25">
      <c r="A20" s="7"/>
      <c r="B20" s="65" t="s">
        <v>16</v>
      </c>
      <c r="C20" s="65" t="s">
        <v>17</v>
      </c>
      <c r="D20" s="65" t="s">
        <v>18</v>
      </c>
      <c r="E20" s="65" t="s">
        <v>19</v>
      </c>
      <c r="F20" s="65" t="s">
        <v>20</v>
      </c>
      <c r="G20" s="65" t="s">
        <v>21</v>
      </c>
    </row>
    <row r="21" spans="1:7" ht="12.75" customHeight="1" x14ac:dyDescent="0.25">
      <c r="A21" s="7"/>
      <c r="B21" s="17" t="s">
        <v>22</v>
      </c>
      <c r="C21" s="148" t="s">
        <v>23</v>
      </c>
      <c r="D21" s="149">
        <v>4</v>
      </c>
      <c r="E21" s="17" t="s">
        <v>24</v>
      </c>
      <c r="F21" s="38">
        <v>19000</v>
      </c>
      <c r="G21" s="38">
        <f>(D21*F21)</f>
        <v>76000</v>
      </c>
    </row>
    <row r="22" spans="1:7" ht="12.75" customHeight="1" x14ac:dyDescent="0.25">
      <c r="A22" s="7"/>
      <c r="B22" s="17" t="s">
        <v>25</v>
      </c>
      <c r="C22" s="148" t="s">
        <v>23</v>
      </c>
      <c r="D22" s="149">
        <v>3</v>
      </c>
      <c r="E22" s="17" t="s">
        <v>96</v>
      </c>
      <c r="F22" s="38">
        <v>19000</v>
      </c>
      <c r="G22" s="38">
        <f>(D22*F22)</f>
        <v>57000</v>
      </c>
    </row>
    <row r="23" spans="1:7" ht="12.75" customHeight="1" x14ac:dyDescent="0.25">
      <c r="A23" s="7"/>
      <c r="B23" s="17" t="s">
        <v>26</v>
      </c>
      <c r="C23" s="148" t="s">
        <v>23</v>
      </c>
      <c r="D23" s="149">
        <v>96</v>
      </c>
      <c r="E23" s="17" t="s">
        <v>97</v>
      </c>
      <c r="F23" s="38">
        <v>19000</v>
      </c>
      <c r="G23" s="38">
        <f>(D23*F23)</f>
        <v>1824000</v>
      </c>
    </row>
    <row r="24" spans="1:7" ht="15" x14ac:dyDescent="0.25">
      <c r="A24" s="7"/>
      <c r="B24" s="17" t="s">
        <v>27</v>
      </c>
      <c r="C24" s="148" t="s">
        <v>23</v>
      </c>
      <c r="D24" s="149">
        <v>40</v>
      </c>
      <c r="E24" s="17" t="s">
        <v>98</v>
      </c>
      <c r="F24" s="38">
        <v>19000</v>
      </c>
      <c r="G24" s="38">
        <f>(D24*F24)</f>
        <v>760000</v>
      </c>
    </row>
    <row r="25" spans="1:7" ht="12.75" customHeight="1" x14ac:dyDescent="0.25">
      <c r="A25" s="7"/>
      <c r="B25" s="17" t="s">
        <v>28</v>
      </c>
      <c r="C25" s="148" t="s">
        <v>23</v>
      </c>
      <c r="D25" s="149">
        <v>1.5</v>
      </c>
      <c r="E25" s="17" t="s">
        <v>99</v>
      </c>
      <c r="F25" s="38">
        <v>19000</v>
      </c>
      <c r="G25" s="38">
        <f>(D25*F25)</f>
        <v>28500</v>
      </c>
    </row>
    <row r="26" spans="1:7" ht="12.75" customHeight="1" x14ac:dyDescent="0.25">
      <c r="A26" s="7"/>
      <c r="B26" s="8" t="s">
        <v>29</v>
      </c>
      <c r="C26" s="150"/>
      <c r="D26" s="150"/>
      <c r="E26" s="9"/>
      <c r="F26" s="9"/>
      <c r="G26" s="10">
        <f>SUM(G21:G25)</f>
        <v>2745500</v>
      </c>
    </row>
    <row r="27" spans="1:7" ht="12" customHeight="1" x14ac:dyDescent="0.25">
      <c r="A27" s="2"/>
      <c r="B27" s="66"/>
      <c r="C27" s="151"/>
      <c r="D27" s="151"/>
      <c r="E27" s="61"/>
      <c r="F27" s="67"/>
      <c r="G27" s="67"/>
    </row>
    <row r="28" spans="1:7" ht="12" customHeight="1" x14ac:dyDescent="0.25">
      <c r="A28" s="21"/>
      <c r="B28" s="68" t="s">
        <v>30</v>
      </c>
      <c r="C28" s="152"/>
      <c r="D28" s="153"/>
      <c r="E28" s="69"/>
      <c r="F28" s="69"/>
      <c r="G28" s="69"/>
    </row>
    <row r="29" spans="1:7" ht="24" customHeight="1" x14ac:dyDescent="0.25">
      <c r="A29" s="21"/>
      <c r="B29" s="70" t="s">
        <v>16</v>
      </c>
      <c r="C29" s="154" t="s">
        <v>17</v>
      </c>
      <c r="D29" s="154" t="s">
        <v>18</v>
      </c>
      <c r="E29" s="70" t="s">
        <v>19</v>
      </c>
      <c r="F29" s="46" t="s">
        <v>20</v>
      </c>
      <c r="G29" s="70" t="s">
        <v>21</v>
      </c>
    </row>
    <row r="30" spans="1:7" ht="12" customHeight="1" x14ac:dyDescent="0.25">
      <c r="A30" s="4"/>
      <c r="B30" s="71"/>
      <c r="C30" s="155"/>
      <c r="D30" s="155"/>
      <c r="E30" s="71"/>
      <c r="F30" s="71"/>
      <c r="G30" s="71"/>
    </row>
    <row r="31" spans="1:7" ht="12" customHeight="1" x14ac:dyDescent="0.25">
      <c r="A31" s="21"/>
      <c r="B31" s="72" t="s">
        <v>31</v>
      </c>
      <c r="C31" s="156"/>
      <c r="D31" s="156"/>
      <c r="E31" s="73"/>
      <c r="F31" s="73"/>
      <c r="G31" s="73"/>
    </row>
    <row r="32" spans="1:7" ht="12" customHeight="1" x14ac:dyDescent="0.25">
      <c r="A32" s="2"/>
      <c r="B32" s="74"/>
      <c r="C32" s="157"/>
      <c r="D32" s="157"/>
      <c r="E32" s="75"/>
      <c r="F32" s="76"/>
      <c r="G32" s="76"/>
    </row>
    <row r="33" spans="1:11" ht="12" customHeight="1" x14ac:dyDescent="0.25">
      <c r="A33" s="21"/>
      <c r="B33" s="77" t="s">
        <v>32</v>
      </c>
      <c r="C33" s="152"/>
      <c r="D33" s="153"/>
      <c r="E33" s="69"/>
      <c r="F33" s="69"/>
      <c r="G33" s="69"/>
    </row>
    <row r="34" spans="1:11" ht="24" customHeight="1" x14ac:dyDescent="0.25">
      <c r="A34" s="21"/>
      <c r="B34" s="70" t="s">
        <v>16</v>
      </c>
      <c r="C34" s="158" t="s">
        <v>17</v>
      </c>
      <c r="D34" s="158" t="s">
        <v>18</v>
      </c>
      <c r="E34" s="70" t="s">
        <v>19</v>
      </c>
      <c r="F34" s="46" t="s">
        <v>20</v>
      </c>
      <c r="G34" s="70" t="s">
        <v>21</v>
      </c>
    </row>
    <row r="35" spans="1:11" ht="12.75" customHeight="1" x14ac:dyDescent="0.25">
      <c r="A35" s="7"/>
      <c r="B35" s="39" t="s">
        <v>33</v>
      </c>
      <c r="C35" s="159" t="s">
        <v>34</v>
      </c>
      <c r="D35" s="160">
        <v>0.5</v>
      </c>
      <c r="E35" s="93" t="s">
        <v>35</v>
      </c>
      <c r="F35" s="96">
        <v>232730</v>
      </c>
      <c r="G35" s="94">
        <f t="shared" ref="G35:G36" si="0">(D35*F35)</f>
        <v>116365</v>
      </c>
    </row>
    <row r="36" spans="1:11" ht="12.75" customHeight="1" x14ac:dyDescent="0.25">
      <c r="A36" s="7"/>
      <c r="B36" s="17" t="s">
        <v>36</v>
      </c>
      <c r="C36" s="148" t="s">
        <v>34</v>
      </c>
      <c r="D36" s="149">
        <v>0.125</v>
      </c>
      <c r="E36" s="95" t="s">
        <v>35</v>
      </c>
      <c r="F36" s="96">
        <v>232730</v>
      </c>
      <c r="G36" s="96">
        <f t="shared" si="0"/>
        <v>29091.25</v>
      </c>
    </row>
    <row r="37" spans="1:11" ht="12.75" customHeight="1" x14ac:dyDescent="0.25">
      <c r="A37" s="4"/>
      <c r="B37" s="11" t="s">
        <v>37</v>
      </c>
      <c r="C37" s="161"/>
      <c r="D37" s="161"/>
      <c r="E37" s="97"/>
      <c r="F37" s="97"/>
      <c r="G37" s="98">
        <f>SUM(G35:G36)</f>
        <v>145456.25</v>
      </c>
    </row>
    <row r="38" spans="1:11" ht="12" customHeight="1" x14ac:dyDescent="0.25">
      <c r="A38" s="2"/>
      <c r="B38" s="78"/>
      <c r="C38" s="162"/>
      <c r="D38" s="162"/>
      <c r="E38" s="99"/>
      <c r="F38" s="100"/>
      <c r="G38" s="100"/>
    </row>
    <row r="39" spans="1:11" ht="12" customHeight="1" x14ac:dyDescent="0.25">
      <c r="A39" s="21"/>
      <c r="B39" s="68" t="s">
        <v>38</v>
      </c>
      <c r="C39" s="152"/>
      <c r="D39" s="153"/>
      <c r="E39" s="101"/>
      <c r="F39" s="101"/>
      <c r="G39" s="101"/>
    </row>
    <row r="40" spans="1:11" ht="24" customHeight="1" x14ac:dyDescent="0.25">
      <c r="A40" s="21"/>
      <c r="B40" s="46" t="s">
        <v>39</v>
      </c>
      <c r="C40" s="154" t="s">
        <v>40</v>
      </c>
      <c r="D40" s="154" t="s">
        <v>41</v>
      </c>
      <c r="E40" s="102" t="s">
        <v>19</v>
      </c>
      <c r="F40" s="102" t="s">
        <v>20</v>
      </c>
      <c r="G40" s="102" t="s">
        <v>21</v>
      </c>
      <c r="K40" s="36"/>
    </row>
    <row r="41" spans="1:11" ht="12.75" customHeight="1" x14ac:dyDescent="0.25">
      <c r="A41" s="7"/>
      <c r="B41" s="40" t="s">
        <v>42</v>
      </c>
      <c r="C41" s="163"/>
      <c r="D41" s="163"/>
      <c r="E41" s="103"/>
      <c r="F41" s="103"/>
      <c r="G41" s="103"/>
      <c r="K41" s="36"/>
    </row>
    <row r="42" spans="1:11" ht="12.75" customHeight="1" x14ac:dyDescent="0.25">
      <c r="A42" s="7"/>
      <c r="B42" s="5" t="s">
        <v>43</v>
      </c>
      <c r="C42" s="164" t="s">
        <v>40</v>
      </c>
      <c r="D42" s="165">
        <v>350000</v>
      </c>
      <c r="E42" s="104" t="s">
        <v>90</v>
      </c>
      <c r="F42" s="105">
        <v>300</v>
      </c>
      <c r="G42" s="105">
        <f>(D42*F42)</f>
        <v>105000000</v>
      </c>
    </row>
    <row r="43" spans="1:11" ht="12.75" customHeight="1" x14ac:dyDescent="0.25">
      <c r="A43" s="7"/>
      <c r="B43" s="12" t="s">
        <v>44</v>
      </c>
      <c r="C43" s="166"/>
      <c r="D43" s="165"/>
      <c r="E43" s="106"/>
      <c r="F43" s="105"/>
      <c r="G43" s="105"/>
    </row>
    <row r="44" spans="1:11" ht="12.75" customHeight="1" x14ac:dyDescent="0.25">
      <c r="A44" s="7"/>
      <c r="B44" s="5" t="s">
        <v>45</v>
      </c>
      <c r="C44" s="164" t="s">
        <v>46</v>
      </c>
      <c r="D44" s="165">
        <v>1000</v>
      </c>
      <c r="E44" s="104" t="s">
        <v>90</v>
      </c>
      <c r="F44" s="105">
        <v>240</v>
      </c>
      <c r="G44" s="105">
        <f>(D44*F44)</f>
        <v>240000</v>
      </c>
    </row>
    <row r="45" spans="1:11" ht="12.75" customHeight="1" x14ac:dyDescent="0.25">
      <c r="A45" s="7"/>
      <c r="B45" s="5" t="s">
        <v>95</v>
      </c>
      <c r="C45" s="164" t="s">
        <v>47</v>
      </c>
      <c r="D45" s="165">
        <v>500</v>
      </c>
      <c r="E45" s="104" t="s">
        <v>91</v>
      </c>
      <c r="F45" s="105">
        <v>1100</v>
      </c>
      <c r="G45" s="105">
        <f>(D45*F45)</f>
        <v>550000</v>
      </c>
    </row>
    <row r="46" spans="1:11" ht="12.75" customHeight="1" x14ac:dyDescent="0.25">
      <c r="A46" s="7"/>
      <c r="B46" s="41" t="s">
        <v>48</v>
      </c>
      <c r="C46" s="167"/>
      <c r="D46" s="168"/>
      <c r="E46" s="107"/>
      <c r="F46" s="108"/>
      <c r="G46" s="108"/>
    </row>
    <row r="47" spans="1:11" ht="12.75" customHeight="1" x14ac:dyDescent="0.25">
      <c r="A47" s="21"/>
      <c r="B47" s="42" t="s">
        <v>49</v>
      </c>
      <c r="C47" s="169" t="s">
        <v>50</v>
      </c>
      <c r="D47" s="170">
        <v>1</v>
      </c>
      <c r="E47" s="109" t="s">
        <v>92</v>
      </c>
      <c r="F47" s="110">
        <v>18990</v>
      </c>
      <c r="G47" s="110">
        <f>(D47*F47)</f>
        <v>18990</v>
      </c>
    </row>
    <row r="48" spans="1:11" ht="13.5" customHeight="1" x14ac:dyDescent="0.25">
      <c r="A48" s="21"/>
      <c r="B48" s="72" t="s">
        <v>51</v>
      </c>
      <c r="C48" s="156"/>
      <c r="D48" s="156"/>
      <c r="E48" s="111"/>
      <c r="F48" s="111"/>
      <c r="G48" s="112">
        <f>SUM(G41:G47)</f>
        <v>105808990</v>
      </c>
    </row>
    <row r="49" spans="1:7" ht="12" customHeight="1" x14ac:dyDescent="0.25">
      <c r="A49" s="2"/>
      <c r="B49" s="74"/>
      <c r="C49" s="157"/>
      <c r="D49" s="157"/>
      <c r="E49" s="75"/>
      <c r="F49" s="76"/>
      <c r="G49" s="76"/>
    </row>
    <row r="50" spans="1:7" ht="12" customHeight="1" x14ac:dyDescent="0.25">
      <c r="A50" s="21"/>
      <c r="B50" s="68" t="s">
        <v>52</v>
      </c>
      <c r="C50" s="152"/>
      <c r="D50" s="153"/>
      <c r="E50" s="69"/>
      <c r="F50" s="69"/>
      <c r="G50" s="69"/>
    </row>
    <row r="51" spans="1:7" ht="24" customHeight="1" x14ac:dyDescent="0.25">
      <c r="A51" s="21"/>
      <c r="B51" s="70" t="s">
        <v>53</v>
      </c>
      <c r="C51" s="154" t="s">
        <v>40</v>
      </c>
      <c r="D51" s="154" t="s">
        <v>41</v>
      </c>
      <c r="E51" s="70" t="s">
        <v>19</v>
      </c>
      <c r="F51" s="46" t="s">
        <v>20</v>
      </c>
      <c r="G51" s="70" t="s">
        <v>21</v>
      </c>
    </row>
    <row r="52" spans="1:7" ht="12.75" customHeight="1" x14ac:dyDescent="0.25">
      <c r="A52" s="7"/>
      <c r="B52" s="43" t="s">
        <v>54</v>
      </c>
      <c r="C52" s="171" t="s">
        <v>47</v>
      </c>
      <c r="D52" s="172">
        <v>20000</v>
      </c>
      <c r="E52" s="43" t="s">
        <v>55</v>
      </c>
      <c r="F52" s="45">
        <v>7.5</v>
      </c>
      <c r="G52" s="44">
        <f>(D52*F52)</f>
        <v>150000</v>
      </c>
    </row>
    <row r="53" spans="1:7" ht="13.5" customHeight="1" x14ac:dyDescent="0.25">
      <c r="A53" s="21"/>
      <c r="B53" s="72" t="s">
        <v>56</v>
      </c>
      <c r="C53" s="156"/>
      <c r="D53" s="156"/>
      <c r="E53" s="73"/>
      <c r="F53" s="73"/>
      <c r="G53" s="79">
        <f>SUM(G52)</f>
        <v>150000</v>
      </c>
    </row>
    <row r="54" spans="1:7" ht="12" customHeight="1" x14ac:dyDescent="0.25">
      <c r="A54" s="2"/>
      <c r="B54" s="74"/>
      <c r="C54" s="173"/>
      <c r="D54" s="173"/>
      <c r="E54" s="74"/>
      <c r="F54" s="80"/>
      <c r="G54" s="80"/>
    </row>
    <row r="55" spans="1:7" ht="12" customHeight="1" x14ac:dyDescent="0.25">
      <c r="A55" s="21"/>
      <c r="B55" s="83" t="s">
        <v>57</v>
      </c>
      <c r="C55" s="84"/>
      <c r="D55" s="84"/>
      <c r="E55" s="84"/>
      <c r="F55" s="84"/>
      <c r="G55" s="85">
        <f>G26+G37+G48+G53</f>
        <v>108849946.25</v>
      </c>
    </row>
    <row r="56" spans="1:7" ht="12" customHeight="1" x14ac:dyDescent="0.25">
      <c r="A56" s="21"/>
      <c r="B56" s="86" t="s">
        <v>58</v>
      </c>
      <c r="C56" s="82"/>
      <c r="D56" s="82"/>
      <c r="E56" s="82"/>
      <c r="F56" s="82"/>
      <c r="G56" s="87">
        <f>G55*0.05</f>
        <v>5442497.3125</v>
      </c>
    </row>
    <row r="57" spans="1:7" ht="12" customHeight="1" x14ac:dyDescent="0.25">
      <c r="A57" s="21"/>
      <c r="B57" s="88" t="s">
        <v>59</v>
      </c>
      <c r="C57" s="81"/>
      <c r="D57" s="81"/>
      <c r="E57" s="81"/>
      <c r="F57" s="81"/>
      <c r="G57" s="89">
        <f>G56+G55</f>
        <v>114292443.5625</v>
      </c>
    </row>
    <row r="58" spans="1:7" ht="12" customHeight="1" x14ac:dyDescent="0.25">
      <c r="A58" s="21"/>
      <c r="B58" s="86" t="s">
        <v>60</v>
      </c>
      <c r="C58" s="82"/>
      <c r="D58" s="82"/>
      <c r="E58" s="82"/>
      <c r="F58" s="82"/>
      <c r="G58" s="87">
        <f>G12</f>
        <v>138000000</v>
      </c>
    </row>
    <row r="59" spans="1:7" ht="12" customHeight="1" x14ac:dyDescent="0.25">
      <c r="A59" s="21"/>
      <c r="B59" s="90" t="s">
        <v>61</v>
      </c>
      <c r="C59" s="91"/>
      <c r="D59" s="91"/>
      <c r="E59" s="91"/>
      <c r="F59" s="91"/>
      <c r="G59" s="92">
        <f>G58-G57</f>
        <v>23707556.4375</v>
      </c>
    </row>
    <row r="60" spans="1:7" ht="12" customHeight="1" x14ac:dyDescent="0.25">
      <c r="A60" s="21"/>
      <c r="B60" s="22" t="s">
        <v>62</v>
      </c>
      <c r="C60" s="23"/>
      <c r="D60" s="23"/>
      <c r="E60" s="23"/>
      <c r="F60" s="23"/>
      <c r="G60" s="18"/>
    </row>
    <row r="61" spans="1:7" ht="12.75" customHeight="1" thickBot="1" x14ac:dyDescent="0.3">
      <c r="A61" s="21"/>
      <c r="B61" s="24"/>
      <c r="C61" s="23"/>
      <c r="D61" s="23"/>
      <c r="E61" s="23"/>
      <c r="F61" s="23"/>
      <c r="G61" s="18"/>
    </row>
    <row r="62" spans="1:7" ht="12" customHeight="1" x14ac:dyDescent="0.25">
      <c r="A62" s="21"/>
      <c r="B62" s="27" t="s">
        <v>63</v>
      </c>
      <c r="C62" s="28"/>
      <c r="D62" s="28"/>
      <c r="E62" s="28"/>
      <c r="F62" s="29"/>
      <c r="G62" s="18"/>
    </row>
    <row r="63" spans="1:7" ht="12" customHeight="1" x14ac:dyDescent="0.25">
      <c r="A63" s="21"/>
      <c r="B63" s="30" t="s">
        <v>64</v>
      </c>
      <c r="C63" s="20"/>
      <c r="D63" s="20"/>
      <c r="E63" s="20"/>
      <c r="F63" s="31"/>
      <c r="G63" s="18"/>
    </row>
    <row r="64" spans="1:7" ht="12" customHeight="1" x14ac:dyDescent="0.25">
      <c r="A64" s="21"/>
      <c r="B64" s="30" t="s">
        <v>65</v>
      </c>
      <c r="C64" s="20"/>
      <c r="D64" s="20"/>
      <c r="E64" s="20"/>
      <c r="F64" s="31"/>
      <c r="G64" s="18"/>
    </row>
    <row r="65" spans="1:7" ht="12" customHeight="1" x14ac:dyDescent="0.25">
      <c r="A65" s="21"/>
      <c r="B65" s="30" t="s">
        <v>66</v>
      </c>
      <c r="C65" s="20"/>
      <c r="D65" s="20"/>
      <c r="E65" s="20"/>
      <c r="F65" s="31"/>
      <c r="G65" s="18"/>
    </row>
    <row r="66" spans="1:7" ht="12" customHeight="1" x14ac:dyDescent="0.25">
      <c r="A66" s="21"/>
      <c r="B66" s="30" t="s">
        <v>67</v>
      </c>
      <c r="C66" s="20"/>
      <c r="D66" s="20"/>
      <c r="E66" s="20"/>
      <c r="F66" s="31"/>
      <c r="G66" s="18"/>
    </row>
    <row r="67" spans="1:7" ht="12" customHeight="1" x14ac:dyDescent="0.25">
      <c r="A67" s="21"/>
      <c r="B67" s="30" t="s">
        <v>68</v>
      </c>
      <c r="C67" s="20"/>
      <c r="D67" s="20"/>
      <c r="E67" s="20"/>
      <c r="F67" s="31"/>
      <c r="G67" s="18"/>
    </row>
    <row r="68" spans="1:7" ht="12.75" customHeight="1" thickBot="1" x14ac:dyDescent="0.3">
      <c r="A68" s="21"/>
      <c r="B68" s="32" t="s">
        <v>69</v>
      </c>
      <c r="C68" s="33"/>
      <c r="D68" s="33"/>
      <c r="E68" s="33"/>
      <c r="F68" s="34"/>
      <c r="G68" s="18"/>
    </row>
    <row r="69" spans="1:7" ht="12.75" customHeight="1" x14ac:dyDescent="0.25">
      <c r="A69" s="21"/>
      <c r="B69" s="25"/>
      <c r="C69" s="20"/>
      <c r="D69" s="20"/>
      <c r="E69" s="20"/>
      <c r="F69" s="20"/>
      <c r="G69" s="18"/>
    </row>
    <row r="70" spans="1:7" ht="15" customHeight="1" thickBot="1" x14ac:dyDescent="0.3">
      <c r="A70" s="21"/>
      <c r="B70" s="138" t="s">
        <v>70</v>
      </c>
      <c r="C70" s="139"/>
      <c r="D70" s="114"/>
      <c r="E70" s="115"/>
      <c r="F70" s="14"/>
      <c r="G70" s="18"/>
    </row>
    <row r="71" spans="1:7" ht="12" customHeight="1" x14ac:dyDescent="0.25">
      <c r="A71" s="21"/>
      <c r="B71" s="116" t="s">
        <v>53</v>
      </c>
      <c r="C71" s="117" t="s">
        <v>93</v>
      </c>
      <c r="D71" s="118" t="s">
        <v>71</v>
      </c>
      <c r="E71" s="115"/>
      <c r="F71" s="14"/>
      <c r="G71" s="18"/>
    </row>
    <row r="72" spans="1:7" ht="12" customHeight="1" x14ac:dyDescent="0.25">
      <c r="A72" s="21"/>
      <c r="B72" s="119" t="s">
        <v>72</v>
      </c>
      <c r="C72" s="120">
        <f>+G26</f>
        <v>2745500</v>
      </c>
      <c r="D72" s="121">
        <f>(C72/C78)</f>
        <v>2.4021710573530988E-2</v>
      </c>
      <c r="E72" s="115"/>
      <c r="F72" s="14"/>
      <c r="G72" s="18"/>
    </row>
    <row r="73" spans="1:7" ht="12" customHeight="1" x14ac:dyDescent="0.25">
      <c r="A73" s="21"/>
      <c r="B73" s="119" t="s">
        <v>73</v>
      </c>
      <c r="C73" s="122">
        <f>+G31</f>
        <v>0</v>
      </c>
      <c r="D73" s="121">
        <v>0</v>
      </c>
      <c r="E73" s="115"/>
      <c r="F73" s="14"/>
      <c r="G73" s="18"/>
    </row>
    <row r="74" spans="1:7" ht="12" customHeight="1" x14ac:dyDescent="0.25">
      <c r="A74" s="21"/>
      <c r="B74" s="119" t="s">
        <v>74</v>
      </c>
      <c r="C74" s="120">
        <f>+G37</f>
        <v>145456.25</v>
      </c>
      <c r="D74" s="121">
        <f>(C74/C78)</f>
        <v>1.2726672513608329E-3</v>
      </c>
      <c r="E74" s="115"/>
      <c r="F74" s="14"/>
      <c r="G74" s="18"/>
    </row>
    <row r="75" spans="1:7" ht="12" customHeight="1" x14ac:dyDescent="0.25">
      <c r="A75" s="21"/>
      <c r="B75" s="119" t="s">
        <v>39</v>
      </c>
      <c r="C75" s="120">
        <f>+G48</f>
        <v>105808990</v>
      </c>
      <c r="D75" s="121">
        <f>(C75/C78)</f>
        <v>0.92577415183304845</v>
      </c>
      <c r="E75" s="115"/>
      <c r="F75" s="14"/>
      <c r="G75" s="18"/>
    </row>
    <row r="76" spans="1:7" ht="12" customHeight="1" x14ac:dyDescent="0.25">
      <c r="A76" s="21"/>
      <c r="B76" s="119" t="s">
        <v>75</v>
      </c>
      <c r="C76" s="123">
        <f>+G53</f>
        <v>150000</v>
      </c>
      <c r="D76" s="121">
        <f>(C76/C78)</f>
        <v>1.3124227230120738E-3</v>
      </c>
      <c r="E76" s="124"/>
      <c r="F76" s="16"/>
      <c r="G76" s="18"/>
    </row>
    <row r="77" spans="1:7" ht="12" customHeight="1" x14ac:dyDescent="0.25">
      <c r="A77" s="21"/>
      <c r="B77" s="119" t="s">
        <v>76</v>
      </c>
      <c r="C77" s="123">
        <f>+G56</f>
        <v>5442497.3125</v>
      </c>
      <c r="D77" s="121">
        <f>(C77/C78)</f>
        <v>4.7619047619047616E-2</v>
      </c>
      <c r="E77" s="124"/>
      <c r="F77" s="16"/>
      <c r="G77" s="18"/>
    </row>
    <row r="78" spans="1:7" ht="12.75" customHeight="1" thickBot="1" x14ac:dyDescent="0.3">
      <c r="A78" s="21"/>
      <c r="B78" s="125" t="s">
        <v>77</v>
      </c>
      <c r="C78" s="126">
        <f>SUM(C72:C77)</f>
        <v>114292443.5625</v>
      </c>
      <c r="D78" s="127">
        <f>SUM(D72:D77)</f>
        <v>1</v>
      </c>
      <c r="E78" s="124"/>
      <c r="F78" s="16"/>
      <c r="G78" s="18"/>
    </row>
    <row r="79" spans="1:7" ht="12" customHeight="1" x14ac:dyDescent="0.25">
      <c r="A79" s="21"/>
      <c r="B79" s="128"/>
      <c r="C79" s="129"/>
      <c r="D79" s="129"/>
      <c r="E79" s="129"/>
      <c r="F79" s="23"/>
      <c r="G79" s="18"/>
    </row>
    <row r="80" spans="1:7" ht="12.75" customHeight="1" x14ac:dyDescent="0.25">
      <c r="A80" s="21"/>
      <c r="B80" s="113"/>
      <c r="C80" s="129"/>
      <c r="D80" s="129"/>
      <c r="E80" s="129"/>
      <c r="F80" s="23"/>
      <c r="G80" s="18"/>
    </row>
    <row r="81" spans="1:7" ht="12" customHeight="1" thickBot="1" x14ac:dyDescent="0.3">
      <c r="A81" s="13"/>
      <c r="B81" s="130"/>
      <c r="C81" s="131" t="s">
        <v>78</v>
      </c>
      <c r="D81" s="132"/>
      <c r="E81" s="133"/>
      <c r="F81" s="15"/>
      <c r="G81" s="18"/>
    </row>
    <row r="82" spans="1:7" ht="12" customHeight="1" x14ac:dyDescent="0.25">
      <c r="A82" s="21"/>
      <c r="B82" s="134" t="s">
        <v>94</v>
      </c>
      <c r="C82" s="135">
        <v>20000</v>
      </c>
      <c r="D82" s="135">
        <v>30000</v>
      </c>
      <c r="E82" s="136">
        <v>40000</v>
      </c>
      <c r="F82" s="35"/>
      <c r="G82" s="19"/>
    </row>
    <row r="83" spans="1:7" ht="12.75" customHeight="1" thickBot="1" x14ac:dyDescent="0.3">
      <c r="A83" s="21"/>
      <c r="B83" s="125" t="s">
        <v>79</v>
      </c>
      <c r="C83" s="126">
        <f>(G57/C82)</f>
        <v>5714.6221781249997</v>
      </c>
      <c r="D83" s="126">
        <f>(G57/D82)</f>
        <v>3809.7481187499998</v>
      </c>
      <c r="E83" s="137">
        <f>(G57/E82)</f>
        <v>2857.3110890624998</v>
      </c>
      <c r="F83" s="35"/>
      <c r="G83" s="19"/>
    </row>
    <row r="84" spans="1:7" ht="15.6" customHeight="1" x14ac:dyDescent="0.25">
      <c r="A84" s="21"/>
      <c r="B84" s="26" t="s">
        <v>80</v>
      </c>
      <c r="C84" s="20"/>
      <c r="D84" s="20"/>
      <c r="E84" s="20"/>
      <c r="F84" s="20"/>
      <c r="G84" s="20"/>
    </row>
  </sheetData>
  <mergeCells count="8">
    <mergeCell ref="B70:C7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9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lilum</vt:lpstr>
      <vt:lpstr>lilum!Área_de_impresión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dcterms:created xsi:type="dcterms:W3CDTF">2020-11-27T12:49:26Z</dcterms:created>
  <dcterms:modified xsi:type="dcterms:W3CDTF">2022-07-04T20:27:12Z</dcterms:modified>
  <cp:category/>
  <cp:contentStatus/>
</cp:coreProperties>
</file>