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Frambuesa 3° añ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47" i="1"/>
  <c r="G48" i="1"/>
  <c r="G49" i="1"/>
  <c r="G50" i="1"/>
  <c r="G51" i="1"/>
  <c r="G52" i="1"/>
  <c r="G53" i="1"/>
  <c r="G55" i="1"/>
  <c r="G56" i="1"/>
  <c r="G58" i="1"/>
  <c r="G59" i="1"/>
  <c r="G61" i="1"/>
  <c r="G62" i="1"/>
  <c r="G46" i="1"/>
  <c r="G69" i="1" l="1"/>
  <c r="G63" i="1"/>
  <c r="G39" i="1" l="1"/>
  <c r="G40" i="1"/>
  <c r="G22" i="1" l="1"/>
  <c r="G23" i="1"/>
  <c r="G24" i="1"/>
  <c r="G25" i="1"/>
  <c r="G26" i="1"/>
  <c r="G27" i="1"/>
  <c r="G28" i="1"/>
  <c r="G21" i="1"/>
  <c r="G29" i="1" l="1"/>
  <c r="D98" i="1"/>
  <c r="G12" i="1"/>
  <c r="G38" i="1"/>
  <c r="G41" i="1" s="1"/>
  <c r="G71" i="1" l="1"/>
  <c r="C91" i="1"/>
  <c r="C90" i="1"/>
  <c r="C92" i="1"/>
  <c r="C88" i="1" l="1"/>
  <c r="C89" i="1"/>
  <c r="G74" i="1"/>
  <c r="G72" i="1" l="1"/>
  <c r="C93" i="1" s="1"/>
  <c r="G73" i="1" l="1"/>
  <c r="C94" i="1"/>
  <c r="D88" i="1" s="1"/>
  <c r="D99" i="1" l="1"/>
  <c r="G75" i="1"/>
  <c r="C99" i="1"/>
  <c r="E99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<sst xmlns="http://schemas.openxmlformats.org/spreadsheetml/2006/main" count="183" uniqueCount="126">
  <si>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</si>
  <si>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</si>
  <si>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</si>
  <si>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</si>
  <si>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</si>
  <si>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</si>
  <si>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</si>
  <si>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</si>
  <si>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</si>
  <si>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</si>
  <si>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</si>
  <si>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</si>
  <si>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</si>
  <si>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</si>
  <si>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</si>
  <si>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</si>
  <si>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</si>
  <si>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</si>
  <si>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</si>
  <si>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</si>
  <si>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</si>
  <si>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</si>
  <si>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</si>
  <si>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</si>
  <si>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</si>
  <si>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</si>
  <si>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</si>
  <si>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</si>
  <si>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</si>
  <si>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</si>
  <si>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</si>
  <si>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</si>
  <si>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</si>
  <si>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</si>
  <si>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</si>
  <si>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</si>
  <si>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</si>
  <si>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</si>
  <si>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</si>
  <si>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</si>
  <si>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</si>
  <si>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</si>
  <si>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</si>
  <si>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</si>
  <si>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</si>
  <si>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</si>
  <si>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</si>
  <si>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</si>
  <si>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</si>
  <si>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</si>
  <si>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</si>
  <si>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</si>
  <si>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</si>
  <si>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</si>
  <si>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</si>
  <si>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</si>
  <si>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</si>
  <si>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</si>
  <si>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 xml:space="preserve"> </t>
  </si>
  <si>
    <t>FERTILIZANTE</t>
  </si>
  <si>
    <t>Urea</t>
  </si>
  <si>
    <t>FUNGICIDA</t>
  </si>
  <si>
    <t>INSECTICIDA</t>
  </si>
  <si>
    <t>Superfosfato triple</t>
  </si>
  <si>
    <t>Muriato de potasio</t>
  </si>
  <si>
    <t>PRECIO ESPERADO ($/Unidades)</t>
  </si>
  <si>
    <t>HERITAGE</t>
  </si>
  <si>
    <t>ARAUCANIA</t>
  </si>
  <si>
    <t>TRAIGUEN</t>
  </si>
  <si>
    <t>Reparacion sistema conduccion</t>
  </si>
  <si>
    <t>Poda y retiro restos vegetales</t>
  </si>
  <si>
    <t>Junio - Julio</t>
  </si>
  <si>
    <t>Control malezas entre hilera</t>
  </si>
  <si>
    <t>Aplicación fertilizantes</t>
  </si>
  <si>
    <t>Aplicación fitosanitarios</t>
  </si>
  <si>
    <t>Riego</t>
  </si>
  <si>
    <t>Cosecha</t>
  </si>
  <si>
    <t>Septiembre- Febrero</t>
  </si>
  <si>
    <t>Agosto - Febrero</t>
  </si>
  <si>
    <t>Septiembre - Marzo</t>
  </si>
  <si>
    <t>Enero - Abril</t>
  </si>
  <si>
    <t>Segadora</t>
  </si>
  <si>
    <t>Desbrozadora</t>
  </si>
  <si>
    <t>Aplicación Fitosanitarios</t>
  </si>
  <si>
    <t>Agosto - Septiembre</t>
  </si>
  <si>
    <t>Septiembre- Noviembre</t>
  </si>
  <si>
    <t>Julio - Agosto</t>
  </si>
  <si>
    <t>Nitrato de Calcio</t>
  </si>
  <si>
    <t>Septiembre - Octubre</t>
  </si>
  <si>
    <t>Sulfato Potasio</t>
  </si>
  <si>
    <t>Octubre -Febrero</t>
  </si>
  <si>
    <t>Septiembre - Febrero</t>
  </si>
  <si>
    <t>Fartum</t>
  </si>
  <si>
    <t>Stimplex</t>
  </si>
  <si>
    <t>Frutaliv</t>
  </si>
  <si>
    <t>Noviembre Enero</t>
  </si>
  <si>
    <t>HERBICIDA</t>
  </si>
  <si>
    <t>Paraquat</t>
  </si>
  <si>
    <t>Simazina</t>
  </si>
  <si>
    <t>Agosto-Noviembre</t>
  </si>
  <si>
    <t>Punto  70 WP</t>
  </si>
  <si>
    <t>Octubre - Noviembre</t>
  </si>
  <si>
    <t>Gusathion M 35%</t>
  </si>
  <si>
    <t>Rovral 4 flo</t>
  </si>
  <si>
    <t>Octubre - Febrero</t>
  </si>
  <si>
    <t>Noviembre - Diciembre</t>
  </si>
  <si>
    <t>Septiembre - Diciembre</t>
  </si>
  <si>
    <t>Fletes</t>
  </si>
  <si>
    <t>Septirembre-Marzo</t>
  </si>
  <si>
    <t>Captan 80 wg</t>
  </si>
  <si>
    <t xml:space="preserve">SEQUIA </t>
  </si>
  <si>
    <t>Costo unitario ($/ Kg) (*)</t>
  </si>
  <si>
    <t>ENERO - MARZO</t>
  </si>
  <si>
    <t>RENDIMIENTO (Kg/há)</t>
  </si>
  <si>
    <t>Meses</t>
  </si>
  <si>
    <t>Traslados</t>
  </si>
  <si>
    <t>Enero-Marzo</t>
  </si>
  <si>
    <t>Kg</t>
  </si>
  <si>
    <t>Lt</t>
  </si>
  <si>
    <t>$/há</t>
  </si>
  <si>
    <t>Rendimiento  (Kg/há)</t>
  </si>
  <si>
    <t>ESCENARIOS COSTO UNITARIO  ($/kilo)</t>
  </si>
  <si>
    <t>Electricidad Riego</t>
  </si>
  <si>
    <t>FRAMBUESA 3° AÑO</t>
  </si>
  <si>
    <t>Embalaje y venta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</si>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</sst>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6" fillId="0" borderId="18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4" fillId="2" borderId="6" xfId="0" applyFont="1" applyFill="1" applyBorder="1" applyAlignment="1"/>
    <xf numFmtId="49" fontId="3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12" fillId="6" borderId="18" xfId="0" applyFont="1" applyFill="1" applyBorder="1" applyAlignment="1"/>
    <xf numFmtId="3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12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49" fontId="10" fillId="7" borderId="22" xfId="0" applyNumberFormat="1" applyFont="1" applyFill="1" applyBorder="1" applyAlignment="1">
      <alignment vertical="center"/>
    </xf>
    <xf numFmtId="49" fontId="10" fillId="2" borderId="24" xfId="0" applyNumberFormat="1" applyFont="1" applyFill="1" applyBorder="1" applyAlignment="1">
      <alignment vertical="center"/>
    </xf>
    <xf numFmtId="9" fontId="12" fillId="2" borderId="25" xfId="0" applyNumberFormat="1" applyFont="1" applyFill="1" applyBorder="1" applyAlignment="1"/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0" fontId="12" fillId="8" borderId="31" xfId="0" applyFont="1" applyFill="1" applyBorder="1" applyAlignment="1"/>
    <xf numFmtId="0" fontId="12" fillId="2" borderId="18" xfId="0" applyFont="1" applyFill="1" applyBorder="1" applyAlignment="1">
      <alignment vertical="center"/>
    </xf>
    <xf numFmtId="49" fontId="12" fillId="2" borderId="18" xfId="0" applyNumberFormat="1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2" fillId="2" borderId="33" xfId="0" applyFont="1" applyFill="1" applyBorder="1" applyAlignment="1"/>
    <xf numFmtId="0" fontId="12" fillId="2" borderId="34" xfId="0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0" fontId="12" fillId="2" borderId="36" xfId="0" applyFont="1" applyFill="1" applyBorder="1" applyAlignment="1"/>
    <xf numFmtId="49" fontId="12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0" fontId="10" fillId="6" borderId="18" xfId="0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165" fontId="10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3" fillId="2" borderId="42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2" xfId="0" applyNumberFormat="1" applyFont="1" applyFill="1" applyBorder="1" applyAlignment="1">
      <alignment horizontal="center"/>
    </xf>
    <xf numFmtId="3" fontId="3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4" fillId="2" borderId="18" xfId="0" applyNumberFormat="1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0" fillId="7" borderId="41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2" fillId="7" borderId="23" xfId="0" applyNumberFormat="1" applyFont="1" applyFill="1" applyBorder="1" applyAlignment="1">
      <alignment horizontal="center"/>
    </xf>
    <xf numFmtId="49" fontId="18" fillId="2" borderId="42" xfId="0" applyNumberFormat="1" applyFont="1" applyFill="1" applyBorder="1" applyAlignment="1">
      <alignment horizontal="left"/>
    </xf>
    <xf numFmtId="0" fontId="0" fillId="2" borderId="50" xfId="0" applyFont="1" applyFill="1" applyBorder="1" applyAlignment="1"/>
    <xf numFmtId="0" fontId="4" fillId="2" borderId="51" xfId="0" applyFont="1" applyFill="1" applyBorder="1" applyAlignment="1"/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3" fillId="2" borderId="5" xfId="0" applyNumberFormat="1" applyFont="1" applyFill="1" applyBorder="1" applyAlignment="1">
      <alignment wrapText="1"/>
    </xf>
    <xf numFmtId="49" fontId="3" fillId="2" borderId="42" xfId="0" applyNumberFormat="1" applyFont="1" applyFill="1" applyBorder="1" applyAlignment="1">
      <alignment horizontal="left"/>
    </xf>
    <xf numFmtId="0" fontId="3" fillId="2" borderId="42" xfId="0" applyFont="1" applyFill="1" applyBorder="1" applyAlignment="1"/>
    <xf numFmtId="49" fontId="3" fillId="9" borderId="42" xfId="0" applyNumberFormat="1" applyFont="1" applyFill="1" applyBorder="1" applyAlignment="1">
      <alignment horizontal="justify" vertical="top" wrapText="1"/>
    </xf>
    <xf numFmtId="0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1" fontId="3" fillId="2" borderId="5" xfId="0" applyNumberFormat="1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0" fontId="3" fillId="2" borderId="42" xfId="0" applyNumberFormat="1" applyFont="1" applyFill="1" applyBorder="1" applyAlignment="1">
      <alignment horizontal="right"/>
    </xf>
    <xf numFmtId="49" fontId="3" fillId="2" borderId="42" xfId="0" applyNumberFormat="1" applyFont="1" applyFill="1" applyBorder="1" applyAlignment="1">
      <alignment horizontal="right"/>
    </xf>
    <xf numFmtId="3" fontId="6" fillId="3" borderId="17" xfId="0" applyNumberFormat="1" applyFont="1" applyFill="1" applyBorder="1" applyAlignment="1">
      <alignment horizontal="right" vertical="center"/>
    </xf>
    <xf numFmtId="49" fontId="21" fillId="5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49" fontId="21" fillId="3" borderId="5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3" fontId="9" fillId="2" borderId="10" xfId="0" applyNumberFormat="1" applyFont="1" applyFill="1" applyBorder="1" applyAlignment="1"/>
    <xf numFmtId="3" fontId="9" fillId="2" borderId="10" xfId="0" applyNumberFormat="1" applyFont="1" applyFill="1" applyBorder="1" applyAlignment="1">
      <alignment horizontal="right"/>
    </xf>
    <xf numFmtId="49" fontId="21" fillId="5" borderId="13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right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/>
    <xf numFmtId="0" fontId="9" fillId="2" borderId="16" xfId="0" applyFont="1" applyFill="1" applyBorder="1" applyAlignment="1"/>
    <xf numFmtId="3" fontId="9" fillId="2" borderId="16" xfId="0" applyNumberFormat="1" applyFont="1" applyFill="1" applyBorder="1" applyAlignment="1"/>
    <xf numFmtId="3" fontId="9" fillId="2" borderId="16" xfId="0" applyNumberFormat="1" applyFont="1" applyFill="1" applyBorder="1" applyAlignment="1">
      <alignment horizontal="right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 wrapText="1"/>
    </xf>
    <xf numFmtId="49" fontId="21" fillId="3" borderId="43" xfId="0" applyNumberFormat="1" applyFont="1" applyFill="1" applyBorder="1" applyAlignment="1">
      <alignment horizontal="center" vertical="center" wrapText="1"/>
    </xf>
    <xf numFmtId="49" fontId="21" fillId="3" borderId="43" xfId="0" applyNumberFormat="1" applyFont="1" applyFill="1" applyBorder="1" applyAlignment="1">
      <alignment horizontal="right" vertical="center" wrapText="1"/>
    </xf>
    <xf numFmtId="49" fontId="6" fillId="3" borderId="42" xfId="0" applyNumberFormat="1" applyFont="1" applyFill="1" applyBorder="1" applyAlignment="1">
      <alignment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right" vertical="center"/>
    </xf>
    <xf numFmtId="3" fontId="6" fillId="3" borderId="42" xfId="0" applyNumberFormat="1" applyFont="1" applyFill="1" applyBorder="1" applyAlignment="1">
      <alignment horizontal="right" vertical="center"/>
    </xf>
    <xf numFmtId="0" fontId="9" fillId="2" borderId="44" xfId="0" applyFont="1" applyFill="1" applyBorder="1" applyAlignment="1"/>
    <xf numFmtId="0" fontId="9" fillId="2" borderId="45" xfId="0" applyFont="1" applyFill="1" applyBorder="1" applyAlignment="1"/>
    <xf numFmtId="0" fontId="9" fillId="2" borderId="45" xfId="0" applyFont="1" applyFill="1" applyBorder="1" applyAlignment="1">
      <alignment horizontal="center"/>
    </xf>
    <xf numFmtId="3" fontId="9" fillId="2" borderId="45" xfId="0" applyNumberFormat="1" applyFont="1" applyFill="1" applyBorder="1" applyAlignment="1"/>
    <xf numFmtId="3" fontId="9" fillId="2" borderId="45" xfId="0" applyNumberFormat="1" applyFont="1" applyFill="1" applyBorder="1" applyAlignment="1">
      <alignment horizontal="right"/>
    </xf>
    <xf numFmtId="49" fontId="21" fillId="3" borderId="43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right" vertical="center"/>
    </xf>
    <xf numFmtId="0" fontId="9" fillId="2" borderId="21" xfId="0" applyFont="1" applyFill="1" applyBorder="1" applyAlignment="1"/>
    <xf numFmtId="3" fontId="9" fillId="2" borderId="21" xfId="0" applyNumberFormat="1" applyFont="1" applyFill="1" applyBorder="1" applyAlignment="1"/>
    <xf numFmtId="3" fontId="9" fillId="2" borderId="21" xfId="0" applyNumberFormat="1" applyFont="1" applyFill="1" applyBorder="1" applyAlignment="1">
      <alignment horizontal="right"/>
    </xf>
    <xf numFmtId="49" fontId="21" fillId="5" borderId="52" xfId="0" applyNumberFormat="1" applyFont="1" applyFill="1" applyBorder="1" applyAlignment="1">
      <alignment vertical="center"/>
    </xf>
    <xf numFmtId="0" fontId="21" fillId="5" borderId="53" xfId="0" applyFont="1" applyFill="1" applyBorder="1" applyAlignment="1">
      <alignment vertical="center"/>
    </xf>
    <xf numFmtId="164" fontId="21" fillId="5" borderId="54" xfId="0" applyNumberFormat="1" applyFont="1" applyFill="1" applyBorder="1" applyAlignment="1">
      <alignment vertical="center"/>
    </xf>
    <xf numFmtId="49" fontId="21" fillId="3" borderId="55" xfId="0" applyNumberFormat="1" applyFont="1" applyFill="1" applyBorder="1" applyAlignment="1">
      <alignment vertical="center"/>
    </xf>
    <xf numFmtId="0" fontId="21" fillId="3" borderId="18" xfId="0" applyFont="1" applyFill="1" applyBorder="1" applyAlignment="1">
      <alignment vertical="center"/>
    </xf>
    <xf numFmtId="164" fontId="21" fillId="3" borderId="56" xfId="0" applyNumberFormat="1" applyFont="1" applyFill="1" applyBorder="1" applyAlignment="1">
      <alignment vertical="center"/>
    </xf>
    <xf numFmtId="49" fontId="21" fillId="5" borderId="55" xfId="0" applyNumberFormat="1" applyFont="1" applyFill="1" applyBorder="1" applyAlignment="1">
      <alignment vertical="center"/>
    </xf>
    <xf numFmtId="0" fontId="21" fillId="5" borderId="18" xfId="0" applyFont="1" applyFill="1" applyBorder="1" applyAlignment="1">
      <alignment vertical="center"/>
    </xf>
    <xf numFmtId="164" fontId="21" fillId="5" borderId="56" xfId="0" applyNumberFormat="1" applyFont="1" applyFill="1" applyBorder="1" applyAlignment="1">
      <alignment vertical="center"/>
    </xf>
    <xf numFmtId="49" fontId="21" fillId="5" borderId="57" xfId="0" applyNumberFormat="1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164" fontId="21" fillId="5" borderId="59" xfId="0" applyNumberFormat="1" applyFont="1" applyFill="1" applyBorder="1" applyAlignment="1">
      <alignment vertical="center"/>
    </xf>
    <xf numFmtId="3" fontId="20" fillId="9" borderId="42" xfId="0" applyNumberFormat="1" applyFont="1" applyFill="1" applyBorder="1" applyAlignment="1">
      <alignment horizontal="left" vertical="center"/>
    </xf>
    <xf numFmtId="3" fontId="20" fillId="9" borderId="42" xfId="0" applyNumberFormat="1" applyFont="1" applyFill="1" applyBorder="1" applyAlignment="1">
      <alignment horizontal="center" vertical="center"/>
    </xf>
    <xf numFmtId="0" fontId="20" fillId="9" borderId="42" xfId="0" applyNumberFormat="1" applyFont="1" applyFill="1" applyBorder="1" applyAlignment="1">
      <alignment horizontal="right" vertical="center"/>
    </xf>
    <xf numFmtId="3" fontId="20" fillId="9" borderId="42" xfId="0" applyNumberFormat="1" applyFont="1" applyFill="1" applyBorder="1" applyAlignment="1">
      <alignment horizontal="right" vertical="center"/>
    </xf>
    <xf numFmtId="49" fontId="6" fillId="3" borderId="49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5" fillId="8" borderId="46" xfId="0" applyNumberFormat="1" applyFont="1" applyFill="1" applyBorder="1" applyAlignment="1">
      <alignment horizontal="center" vertical="center"/>
    </xf>
    <xf numFmtId="49" fontId="15" fillId="8" borderId="47" xfId="0" applyNumberFormat="1" applyFont="1" applyFill="1" applyBorder="1" applyAlignment="1">
      <alignment horizontal="center" vertical="center"/>
    </xf>
    <xf numFmtId="49" fontId="15" fillId="8" borderId="48" xfId="0" applyNumberFormat="1" applyFont="1" applyFill="1" applyBorder="1" applyAlignment="1">
      <alignment horizontal="center" vertical="center"/>
    </xf>
    <xf numFmtId="49" fontId="15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 wrapText="1"/>
    </xf>
    <xf numFmtId="3" fontId="3" fillId="2" borderId="5" xfId="0" applyNumberFormat="1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horizontal="left" wrapText="1"/>
    </xf>
    <xf numFmtId="49" fontId="3" fillId="9" borderId="60" xfId="0" applyNumberFormat="1" applyFont="1" applyFill="1" applyBorder="1" applyAlignment="1">
      <alignment horizontal="left" vertical="top" wrapText="1"/>
    </xf>
    <xf numFmtId="49" fontId="3" fillId="2" borderId="61" xfId="0" applyNumberFormat="1" applyFont="1" applyFill="1" applyBorder="1" applyAlignment="1">
      <alignment horizontal="left" vertical="center" wrapText="1"/>
    </xf>
    <xf numFmtId="49" fontId="3" fillId="2" borderId="49" xfId="0" applyNumberFormat="1" applyFont="1" applyFill="1" applyBorder="1" applyAlignment="1">
      <alignment horizontal="left"/>
    </xf>
    <xf numFmtId="49" fontId="3" fillId="2" borderId="49" xfId="0" applyNumberFormat="1" applyFont="1" applyFill="1" applyBorder="1" applyAlignment="1">
      <alignment horizontal="left" wrapText="1"/>
    </xf>
    <xf numFmtId="17" fontId="17" fillId="0" borderId="62" xfId="1" applyNumberFormat="1" applyFont="1" applyBorder="1" applyAlignment="1">
      <alignment horizontal="left" vertical="center"/>
    </xf>
    <xf numFmtId="0" fontId="2" fillId="2" borderId="63" xfId="0" applyFont="1" applyFill="1" applyBorder="1" applyAlignment="1">
      <alignment wrapText="1"/>
    </xf>
    <xf numFmtId="49" fontId="19" fillId="3" borderId="42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1038224</xdr:colOff>
      <xdr:row>1</xdr:row>
      <xdr:rowOff>85725</xdr:rowOff>
    </xdr:from>
    <xdr:to>
      <xdr:col>6</xdr:col>
      <xdr:colOff>1114424</xdr:colOff>
      <xdr:row>7</xdr:row>
      <xdr:rowOff>117809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4" y="2762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75" zoomScaleNormal="100" workbookViewId="0">
      <selection activeCell="G88" sqref="G8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5.28515625" style="1" customWidth="1"/>
    <col min="6" max="6" width="18.7109375" style="1" customWidth="1"/>
    <col min="7" max="7" width="17.140625" style="6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4"/>
    </row>
    <row r="2" spans="1:7" ht="15" customHeight="1" x14ac:dyDescent="0.25">
      <c r="A2" s="2"/>
      <c r="B2" s="2"/>
      <c r="C2" s="2"/>
      <c r="D2" s="2"/>
      <c r="E2" s="2"/>
      <c r="F2" s="2"/>
      <c r="G2" s="54"/>
    </row>
    <row r="3" spans="1:7" ht="15" customHeight="1" x14ac:dyDescent="0.25">
      <c r="A3" s="2"/>
      <c r="B3" s="2"/>
      <c r="C3" s="2"/>
      <c r="D3" s="2"/>
      <c r="E3" s="2"/>
      <c r="F3" s="2"/>
      <c r="G3" s="54"/>
    </row>
    <row r="4" spans="1:7" ht="15" customHeight="1" x14ac:dyDescent="0.25">
      <c r="A4" s="2"/>
      <c r="B4" s="2"/>
      <c r="C4" s="2"/>
      <c r="D4" s="2"/>
      <c r="E4" s="2"/>
      <c r="F4" s="2"/>
      <c r="G4" s="54"/>
    </row>
    <row r="5" spans="1:7" ht="15" customHeight="1" x14ac:dyDescent="0.25">
      <c r="A5" s="2"/>
      <c r="B5" s="2"/>
      <c r="C5" s="2"/>
      <c r="D5" s="2"/>
      <c r="E5" s="2"/>
      <c r="F5" s="2"/>
      <c r="G5" s="54"/>
    </row>
    <row r="6" spans="1:7" ht="15" customHeight="1" x14ac:dyDescent="0.25">
      <c r="A6" s="2"/>
      <c r="B6" s="2"/>
      <c r="C6" s="2"/>
      <c r="D6" s="2"/>
      <c r="E6" s="2"/>
      <c r="F6" s="2"/>
      <c r="G6" s="54"/>
    </row>
    <row r="7" spans="1:7" ht="15" customHeight="1" x14ac:dyDescent="0.25">
      <c r="A7" s="2"/>
      <c r="B7" s="2"/>
      <c r="C7" s="2"/>
      <c r="D7" s="2"/>
      <c r="E7" s="2"/>
      <c r="F7" s="2"/>
      <c r="G7" s="54"/>
    </row>
    <row r="8" spans="1:7" ht="15" customHeight="1" x14ac:dyDescent="0.25">
      <c r="A8" s="2"/>
      <c r="B8" s="67"/>
      <c r="C8" s="67"/>
      <c r="D8" s="67"/>
      <c r="E8" s="3"/>
      <c r="F8" s="3"/>
      <c r="G8" s="55"/>
    </row>
    <row r="9" spans="1:7" ht="18.75" customHeight="1" x14ac:dyDescent="0.25">
      <c r="A9" s="24"/>
      <c r="B9" s="174" t="s">
        <v>0</v>
      </c>
      <c r="C9" s="168" t="s">
        <v>123</v>
      </c>
      <c r="D9" s="74"/>
      <c r="E9" s="150" t="s">
        <v>113</v>
      </c>
      <c r="F9" s="151"/>
      <c r="G9" s="165">
        <v>8000</v>
      </c>
    </row>
    <row r="10" spans="1:7" ht="11.25" customHeight="1" x14ac:dyDescent="0.25">
      <c r="A10" s="24"/>
      <c r="B10" s="175" t="s">
        <v>1</v>
      </c>
      <c r="C10" s="169" t="s">
        <v>66</v>
      </c>
      <c r="D10" s="68"/>
      <c r="E10" s="152" t="s">
        <v>2</v>
      </c>
      <c r="F10" s="153"/>
      <c r="G10" s="163" t="s">
        <v>112</v>
      </c>
    </row>
    <row r="11" spans="1:7" ht="11.25" customHeight="1" x14ac:dyDescent="0.25">
      <c r="A11" s="24"/>
      <c r="B11" s="175" t="s">
        <v>3</v>
      </c>
      <c r="C11" s="170" t="s">
        <v>56</v>
      </c>
      <c r="D11" s="5"/>
      <c r="E11" s="152" t="s">
        <v>65</v>
      </c>
      <c r="F11" s="153"/>
      <c r="G11" s="166">
        <v>2550</v>
      </c>
    </row>
    <row r="12" spans="1:7" ht="11.25" customHeight="1" x14ac:dyDescent="0.25">
      <c r="A12" s="24"/>
      <c r="B12" s="175" t="s">
        <v>4</v>
      </c>
      <c r="C12" s="171" t="s">
        <v>67</v>
      </c>
      <c r="D12" s="5"/>
      <c r="E12" s="69" t="s">
        <v>5</v>
      </c>
      <c r="F12" s="70"/>
      <c r="G12" s="167">
        <f>G9*G11</f>
        <v>20400000</v>
      </c>
    </row>
    <row r="13" spans="1:7" ht="11.25" customHeight="1" x14ac:dyDescent="0.25">
      <c r="A13" s="24"/>
      <c r="B13" s="175" t="s">
        <v>6</v>
      </c>
      <c r="C13" s="170" t="s">
        <v>68</v>
      </c>
      <c r="D13" s="5"/>
      <c r="E13" s="152" t="s">
        <v>7</v>
      </c>
      <c r="F13" s="153"/>
      <c r="G13" s="163" t="s">
        <v>57</v>
      </c>
    </row>
    <row r="14" spans="1:7" ht="12" customHeight="1" x14ac:dyDescent="0.25">
      <c r="A14" s="24"/>
      <c r="B14" s="175" t="s">
        <v>8</v>
      </c>
      <c r="C14" s="170" t="s">
        <v>68</v>
      </c>
      <c r="D14" s="5"/>
      <c r="E14" s="152" t="s">
        <v>9</v>
      </c>
      <c r="F14" s="153"/>
      <c r="G14" s="163" t="s">
        <v>112</v>
      </c>
    </row>
    <row r="15" spans="1:7" ht="12" customHeight="1" x14ac:dyDescent="0.25">
      <c r="A15" s="24"/>
      <c r="B15" s="175" t="s">
        <v>10</v>
      </c>
      <c r="C15" s="172">
        <v>44713</v>
      </c>
      <c r="D15" s="5"/>
      <c r="E15" s="154" t="s">
        <v>11</v>
      </c>
      <c r="F15" s="155"/>
      <c r="G15" s="164" t="s">
        <v>110</v>
      </c>
    </row>
    <row r="16" spans="1:7" ht="10.5" customHeight="1" x14ac:dyDescent="0.25">
      <c r="A16" s="2"/>
      <c r="B16" s="173"/>
      <c r="C16" s="7"/>
      <c r="D16" s="8"/>
      <c r="E16" s="9"/>
      <c r="F16" s="9"/>
      <c r="G16" s="56"/>
    </row>
    <row r="17" spans="1:7" ht="12" customHeight="1" x14ac:dyDescent="0.25">
      <c r="A17" s="10"/>
      <c r="B17" s="156" t="s">
        <v>12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1"/>
      <c r="C18" s="12"/>
      <c r="D18" s="12"/>
      <c r="E18" s="12"/>
      <c r="F18" s="13"/>
      <c r="G18" s="57"/>
    </row>
    <row r="19" spans="1:7" ht="12" customHeight="1" x14ac:dyDescent="0.25">
      <c r="A19" s="4"/>
      <c r="B19" s="86" t="s">
        <v>13</v>
      </c>
      <c r="C19" s="87"/>
      <c r="D19" s="88"/>
      <c r="E19" s="88"/>
      <c r="F19" s="88"/>
      <c r="G19" s="89"/>
    </row>
    <row r="20" spans="1:7" ht="24" customHeight="1" x14ac:dyDescent="0.25">
      <c r="A20" s="10"/>
      <c r="B20" s="90" t="s">
        <v>14</v>
      </c>
      <c r="C20" s="90" t="s">
        <v>15</v>
      </c>
      <c r="D20" s="90" t="s">
        <v>16</v>
      </c>
      <c r="E20" s="90" t="s">
        <v>17</v>
      </c>
      <c r="F20" s="90" t="s">
        <v>18</v>
      </c>
      <c r="G20" s="90" t="s">
        <v>19</v>
      </c>
    </row>
    <row r="21" spans="1:7" ht="12.75" customHeight="1" x14ac:dyDescent="0.25">
      <c r="A21" s="10"/>
      <c r="B21" s="71" t="s">
        <v>70</v>
      </c>
      <c r="C21" s="14" t="s">
        <v>20</v>
      </c>
      <c r="D21" s="75">
        <v>20</v>
      </c>
      <c r="E21" s="6" t="s">
        <v>71</v>
      </c>
      <c r="F21" s="176">
        <v>15000</v>
      </c>
      <c r="G21" s="176">
        <f>D21*F21</f>
        <v>300000</v>
      </c>
    </row>
    <row r="22" spans="1:7" ht="12.75" customHeight="1" x14ac:dyDescent="0.25">
      <c r="A22" s="10"/>
      <c r="B22" s="71" t="s">
        <v>69</v>
      </c>
      <c r="C22" s="14" t="s">
        <v>20</v>
      </c>
      <c r="D22" s="75">
        <v>20</v>
      </c>
      <c r="E22" s="6" t="s">
        <v>71</v>
      </c>
      <c r="F22" s="176">
        <v>15000</v>
      </c>
      <c r="G22" s="176">
        <f t="shared" ref="G22:G28" si="0">D22*F22</f>
        <v>300000</v>
      </c>
    </row>
    <row r="23" spans="1:7" ht="12.75" customHeight="1" x14ac:dyDescent="0.25">
      <c r="A23" s="10"/>
      <c r="B23" s="71" t="s">
        <v>72</v>
      </c>
      <c r="C23" s="14" t="s">
        <v>20</v>
      </c>
      <c r="D23" s="77">
        <v>10</v>
      </c>
      <c r="E23" s="6" t="s">
        <v>85</v>
      </c>
      <c r="F23" s="176">
        <v>15000</v>
      </c>
      <c r="G23" s="176">
        <f t="shared" si="0"/>
        <v>150000</v>
      </c>
    </row>
    <row r="24" spans="1:7" ht="12.75" customHeight="1" x14ac:dyDescent="0.25">
      <c r="A24" s="10"/>
      <c r="B24" s="71" t="s">
        <v>73</v>
      </c>
      <c r="C24" s="14" t="s">
        <v>20</v>
      </c>
      <c r="D24" s="75">
        <v>8</v>
      </c>
      <c r="E24" s="6" t="s">
        <v>77</v>
      </c>
      <c r="F24" s="176">
        <v>15000</v>
      </c>
      <c r="G24" s="176">
        <f t="shared" si="0"/>
        <v>120000</v>
      </c>
    </row>
    <row r="25" spans="1:7" ht="12.75" customHeight="1" x14ac:dyDescent="0.25">
      <c r="A25" s="10"/>
      <c r="B25" s="71" t="s">
        <v>74</v>
      </c>
      <c r="C25" s="14" t="s">
        <v>20</v>
      </c>
      <c r="D25" s="75">
        <v>15</v>
      </c>
      <c r="E25" s="6" t="s">
        <v>78</v>
      </c>
      <c r="F25" s="176">
        <v>15000</v>
      </c>
      <c r="G25" s="176">
        <f t="shared" si="0"/>
        <v>225000</v>
      </c>
    </row>
    <row r="26" spans="1:7" ht="12.75" customHeight="1" x14ac:dyDescent="0.25">
      <c r="A26" s="10"/>
      <c r="B26" s="71" t="s">
        <v>75</v>
      </c>
      <c r="C26" s="14" t="s">
        <v>20</v>
      </c>
      <c r="D26" s="77">
        <v>30</v>
      </c>
      <c r="E26" s="6" t="s">
        <v>79</v>
      </c>
      <c r="F26" s="176">
        <v>15000</v>
      </c>
      <c r="G26" s="176">
        <f t="shared" si="0"/>
        <v>450000</v>
      </c>
    </row>
    <row r="27" spans="1:7" ht="12.75" customHeight="1" x14ac:dyDescent="0.25">
      <c r="A27" s="10"/>
      <c r="B27" s="71" t="s">
        <v>76</v>
      </c>
      <c r="C27" s="14" t="s">
        <v>20</v>
      </c>
      <c r="D27" s="75">
        <v>220</v>
      </c>
      <c r="E27" s="6" t="s">
        <v>80</v>
      </c>
      <c r="F27" s="176">
        <v>15000</v>
      </c>
      <c r="G27" s="176">
        <f t="shared" si="0"/>
        <v>3300000</v>
      </c>
    </row>
    <row r="28" spans="1:7" ht="12.75" customHeight="1" x14ac:dyDescent="0.25">
      <c r="A28" s="10"/>
      <c r="B28" s="71" t="s">
        <v>124</v>
      </c>
      <c r="C28" s="14" t="s">
        <v>20</v>
      </c>
      <c r="D28" s="75">
        <v>120</v>
      </c>
      <c r="E28" s="6" t="s">
        <v>80</v>
      </c>
      <c r="F28" s="176">
        <v>15000</v>
      </c>
      <c r="G28" s="176">
        <f t="shared" si="0"/>
        <v>1800000</v>
      </c>
    </row>
    <row r="29" spans="1:7" ht="12.75" customHeight="1" x14ac:dyDescent="0.25">
      <c r="A29" s="10"/>
      <c r="B29" s="15" t="s">
        <v>21</v>
      </c>
      <c r="C29" s="16"/>
      <c r="D29" s="78"/>
      <c r="E29" s="177"/>
      <c r="F29" s="177"/>
      <c r="G29" s="178">
        <f>G21+G22+G23+G24+G25+G26+G27+G28</f>
        <v>6645000</v>
      </c>
    </row>
    <row r="30" spans="1:7" ht="12.75" customHeight="1" x14ac:dyDescent="0.25">
      <c r="A30" s="10"/>
      <c r="B30" s="91"/>
      <c r="C30" s="92"/>
      <c r="D30" s="92"/>
      <c r="E30" s="92"/>
      <c r="F30" s="93"/>
      <c r="G30" s="94"/>
    </row>
    <row r="31" spans="1:7" ht="15.75" customHeight="1" x14ac:dyDescent="0.25">
      <c r="A31" s="10"/>
      <c r="B31" s="95" t="s">
        <v>22</v>
      </c>
      <c r="C31" s="96"/>
      <c r="D31" s="97"/>
      <c r="E31" s="97"/>
      <c r="F31" s="98"/>
      <c r="G31" s="99"/>
    </row>
    <row r="32" spans="1:7" ht="12.75" customHeight="1" x14ac:dyDescent="0.25">
      <c r="A32" s="10"/>
      <c r="B32" s="100" t="s">
        <v>14</v>
      </c>
      <c r="C32" s="101" t="s">
        <v>15</v>
      </c>
      <c r="D32" s="101" t="s">
        <v>16</v>
      </c>
      <c r="E32" s="100" t="s">
        <v>58</v>
      </c>
      <c r="F32" s="101" t="s">
        <v>18</v>
      </c>
      <c r="G32" s="100" t="s">
        <v>19</v>
      </c>
    </row>
    <row r="33" spans="1:7" ht="12.75" customHeight="1" x14ac:dyDescent="0.25">
      <c r="A33" s="10"/>
      <c r="B33" s="102"/>
      <c r="C33" s="103" t="s">
        <v>58</v>
      </c>
      <c r="D33" s="103" t="s">
        <v>58</v>
      </c>
      <c r="E33" s="103" t="s">
        <v>58</v>
      </c>
      <c r="F33" s="104" t="s">
        <v>58</v>
      </c>
      <c r="G33" s="105"/>
    </row>
    <row r="34" spans="1:7" ht="12.75" customHeight="1" x14ac:dyDescent="0.25">
      <c r="A34" s="10"/>
      <c r="B34" s="106" t="s">
        <v>23</v>
      </c>
      <c r="C34" s="107"/>
      <c r="D34" s="107"/>
      <c r="E34" s="107"/>
      <c r="F34" s="108"/>
      <c r="G34" s="109"/>
    </row>
    <row r="35" spans="1:7" ht="12" customHeight="1" x14ac:dyDescent="0.25">
      <c r="A35" s="2"/>
      <c r="B35" s="110"/>
      <c r="C35" s="111"/>
      <c r="D35" s="111"/>
      <c r="E35" s="111"/>
      <c r="F35" s="112"/>
      <c r="G35" s="113"/>
    </row>
    <row r="36" spans="1:7" ht="12" customHeight="1" x14ac:dyDescent="0.25">
      <c r="A36" s="4"/>
      <c r="B36" s="95" t="s">
        <v>24</v>
      </c>
      <c r="C36" s="96"/>
      <c r="D36" s="97"/>
      <c r="E36" s="97"/>
      <c r="F36" s="98"/>
      <c r="G36" s="99"/>
    </row>
    <row r="37" spans="1:7" ht="24" customHeight="1" x14ac:dyDescent="0.25">
      <c r="A37" s="4"/>
      <c r="B37" s="114" t="s">
        <v>14</v>
      </c>
      <c r="C37" s="114" t="s">
        <v>15</v>
      </c>
      <c r="D37" s="114" t="s">
        <v>16</v>
      </c>
      <c r="E37" s="114" t="s">
        <v>17</v>
      </c>
      <c r="F37" s="115" t="s">
        <v>18</v>
      </c>
      <c r="G37" s="114" t="s">
        <v>19</v>
      </c>
    </row>
    <row r="38" spans="1:7" ht="12" customHeight="1" x14ac:dyDescent="0.25">
      <c r="A38" s="4"/>
      <c r="B38" s="71" t="s">
        <v>81</v>
      </c>
      <c r="C38" s="14" t="s">
        <v>25</v>
      </c>
      <c r="D38" s="75">
        <v>1</v>
      </c>
      <c r="E38" s="6" t="s">
        <v>106</v>
      </c>
      <c r="F38" s="76">
        <v>200000</v>
      </c>
      <c r="G38" s="76">
        <f>D38*F38</f>
        <v>200000</v>
      </c>
    </row>
    <row r="39" spans="1:7" ht="12" customHeight="1" x14ac:dyDescent="0.25">
      <c r="A39" s="4"/>
      <c r="B39" s="71" t="s">
        <v>82</v>
      </c>
      <c r="C39" s="14" t="s">
        <v>25</v>
      </c>
      <c r="D39" s="75">
        <v>1.5</v>
      </c>
      <c r="E39" s="6" t="s">
        <v>84</v>
      </c>
      <c r="F39" s="76">
        <v>200000</v>
      </c>
      <c r="G39" s="76">
        <f t="shared" ref="G39:G40" si="1">D39*F39</f>
        <v>300000</v>
      </c>
    </row>
    <row r="40" spans="1:7" ht="12" customHeight="1" x14ac:dyDescent="0.25">
      <c r="A40" s="2"/>
      <c r="B40" s="71" t="s">
        <v>83</v>
      </c>
      <c r="C40" s="14" t="s">
        <v>25</v>
      </c>
      <c r="D40" s="75">
        <v>3</v>
      </c>
      <c r="E40" s="6" t="s">
        <v>78</v>
      </c>
      <c r="F40" s="76">
        <v>200000</v>
      </c>
      <c r="G40" s="76">
        <f t="shared" si="1"/>
        <v>600000</v>
      </c>
    </row>
    <row r="41" spans="1:7" ht="12" customHeight="1" x14ac:dyDescent="0.25">
      <c r="A41" s="4"/>
      <c r="B41" s="17" t="s">
        <v>26</v>
      </c>
      <c r="C41" s="18"/>
      <c r="D41" s="79"/>
      <c r="E41" s="79"/>
      <c r="F41" s="79"/>
      <c r="G41" s="80">
        <f>G38+G39+G40</f>
        <v>1100000</v>
      </c>
    </row>
    <row r="42" spans="1:7" ht="12" customHeight="1" x14ac:dyDescent="0.25">
      <c r="A42" s="4"/>
      <c r="B42" s="110"/>
      <c r="C42" s="111"/>
      <c r="D42" s="111"/>
      <c r="E42" s="111"/>
      <c r="F42" s="112"/>
      <c r="G42" s="113"/>
    </row>
    <row r="43" spans="1:7" ht="12.75" customHeight="1" x14ac:dyDescent="0.25">
      <c r="A43" s="10"/>
      <c r="B43" s="95" t="s">
        <v>27</v>
      </c>
      <c r="C43" s="96"/>
      <c r="D43" s="97"/>
      <c r="E43" s="97"/>
      <c r="F43" s="98"/>
      <c r="G43" s="99"/>
    </row>
    <row r="44" spans="1:7" ht="12.75" customHeight="1" x14ac:dyDescent="0.25">
      <c r="A44" s="10"/>
      <c r="B44" s="116" t="s">
        <v>28</v>
      </c>
      <c r="C44" s="116" t="s">
        <v>29</v>
      </c>
      <c r="D44" s="116" t="s">
        <v>30</v>
      </c>
      <c r="E44" s="116" t="s">
        <v>17</v>
      </c>
      <c r="F44" s="116" t="s">
        <v>18</v>
      </c>
      <c r="G44" s="117" t="s">
        <v>19</v>
      </c>
    </row>
    <row r="45" spans="1:7" ht="12.75" customHeight="1" x14ac:dyDescent="0.25">
      <c r="A45" s="10"/>
      <c r="B45" s="66" t="s">
        <v>59</v>
      </c>
      <c r="C45" s="50"/>
      <c r="D45" s="52"/>
      <c r="E45" s="50"/>
      <c r="F45" s="53"/>
      <c r="G45" s="53" t="s">
        <v>58</v>
      </c>
    </row>
    <row r="46" spans="1:7" ht="12.75" customHeight="1" x14ac:dyDescent="0.25">
      <c r="A46" s="10"/>
      <c r="B46" s="72" t="s">
        <v>64</v>
      </c>
      <c r="C46" s="51" t="s">
        <v>117</v>
      </c>
      <c r="D46" s="81">
        <v>150</v>
      </c>
      <c r="E46" s="81" t="s">
        <v>86</v>
      </c>
      <c r="F46" s="82">
        <v>1400</v>
      </c>
      <c r="G46" s="82">
        <f t="shared" ref="G46:G62" si="2">D46*F46</f>
        <v>210000</v>
      </c>
    </row>
    <row r="47" spans="1:7" ht="12" customHeight="1" x14ac:dyDescent="0.25">
      <c r="A47" s="4"/>
      <c r="B47" s="72" t="s">
        <v>63</v>
      </c>
      <c r="C47" s="51" t="s">
        <v>117</v>
      </c>
      <c r="D47" s="83">
        <v>300</v>
      </c>
      <c r="E47" s="81" t="s">
        <v>86</v>
      </c>
      <c r="F47" s="82">
        <v>1400</v>
      </c>
      <c r="G47" s="82">
        <f t="shared" si="2"/>
        <v>420000</v>
      </c>
    </row>
    <row r="48" spans="1:7" ht="12" customHeight="1" x14ac:dyDescent="0.25">
      <c r="A48" s="2"/>
      <c r="B48" s="72" t="s">
        <v>87</v>
      </c>
      <c r="C48" s="51" t="s">
        <v>117</v>
      </c>
      <c r="D48" s="83">
        <v>60</v>
      </c>
      <c r="E48" s="84" t="s">
        <v>88</v>
      </c>
      <c r="F48" s="82">
        <v>1420</v>
      </c>
      <c r="G48" s="82">
        <f t="shared" si="2"/>
        <v>85200</v>
      </c>
    </row>
    <row r="49" spans="1:11" ht="12" customHeight="1" x14ac:dyDescent="0.25">
      <c r="A49" s="4"/>
      <c r="B49" s="72" t="s">
        <v>89</v>
      </c>
      <c r="C49" s="51" t="s">
        <v>117</v>
      </c>
      <c r="D49" s="81">
        <v>100</v>
      </c>
      <c r="E49" s="81" t="s">
        <v>90</v>
      </c>
      <c r="F49" s="82">
        <v>1677</v>
      </c>
      <c r="G49" s="82">
        <f t="shared" si="2"/>
        <v>167700</v>
      </c>
    </row>
    <row r="50" spans="1:11" ht="12" customHeight="1" x14ac:dyDescent="0.25">
      <c r="A50" s="4"/>
      <c r="B50" s="72" t="s">
        <v>60</v>
      </c>
      <c r="C50" s="51" t="s">
        <v>117</v>
      </c>
      <c r="D50" s="81">
        <v>200</v>
      </c>
      <c r="E50" s="81" t="s">
        <v>91</v>
      </c>
      <c r="F50" s="82">
        <v>1140</v>
      </c>
      <c r="G50" s="82">
        <f t="shared" si="2"/>
        <v>228000</v>
      </c>
      <c r="K50" s="49"/>
    </row>
    <row r="51" spans="1:11" ht="12.75" customHeight="1" x14ac:dyDescent="0.25">
      <c r="A51" s="24"/>
      <c r="B51" s="72" t="s">
        <v>92</v>
      </c>
      <c r="C51" s="50" t="s">
        <v>118</v>
      </c>
      <c r="D51" s="83">
        <v>4</v>
      </c>
      <c r="E51" s="81" t="s">
        <v>95</v>
      </c>
      <c r="F51" s="82">
        <v>14760</v>
      </c>
      <c r="G51" s="82">
        <f t="shared" si="2"/>
        <v>59040</v>
      </c>
      <c r="K51" s="49"/>
    </row>
    <row r="52" spans="1:11" ht="12.75" customHeight="1" x14ac:dyDescent="0.25">
      <c r="A52" s="24"/>
      <c r="B52" s="72" t="s">
        <v>93</v>
      </c>
      <c r="C52" s="50" t="s">
        <v>118</v>
      </c>
      <c r="D52" s="83">
        <v>2</v>
      </c>
      <c r="E52" s="81" t="s">
        <v>95</v>
      </c>
      <c r="F52" s="82">
        <v>16440</v>
      </c>
      <c r="G52" s="82">
        <f t="shared" si="2"/>
        <v>32880</v>
      </c>
    </row>
    <row r="53" spans="1:11" ht="12.75" customHeight="1" x14ac:dyDescent="0.25">
      <c r="A53" s="24"/>
      <c r="B53" s="72" t="s">
        <v>94</v>
      </c>
      <c r="C53" s="50" t="s">
        <v>118</v>
      </c>
      <c r="D53" s="81">
        <v>2</v>
      </c>
      <c r="E53" s="81" t="s">
        <v>95</v>
      </c>
      <c r="F53" s="82">
        <v>13370</v>
      </c>
      <c r="G53" s="82">
        <f t="shared" si="2"/>
        <v>26740</v>
      </c>
    </row>
    <row r="54" spans="1:11" ht="12.75" customHeight="1" x14ac:dyDescent="0.25">
      <c r="A54" s="24"/>
      <c r="B54" s="66" t="s">
        <v>96</v>
      </c>
      <c r="C54" s="50"/>
      <c r="D54" s="83"/>
      <c r="E54" s="84"/>
      <c r="F54" s="82"/>
      <c r="G54" s="82"/>
    </row>
    <row r="55" spans="1:11" ht="12.75" customHeight="1" x14ac:dyDescent="0.25">
      <c r="A55" s="24"/>
      <c r="B55" s="72" t="s">
        <v>97</v>
      </c>
      <c r="C55" s="50" t="s">
        <v>118</v>
      </c>
      <c r="D55" s="83">
        <v>3</v>
      </c>
      <c r="E55" s="84" t="s">
        <v>99</v>
      </c>
      <c r="F55" s="82">
        <v>7280</v>
      </c>
      <c r="G55" s="82">
        <f t="shared" si="2"/>
        <v>21840</v>
      </c>
    </row>
    <row r="56" spans="1:11" ht="12.75" customHeight="1" x14ac:dyDescent="0.25">
      <c r="A56" s="24"/>
      <c r="B56" s="72" t="s">
        <v>98</v>
      </c>
      <c r="C56" s="50" t="s">
        <v>118</v>
      </c>
      <c r="D56" s="81">
        <v>2</v>
      </c>
      <c r="E56" s="84" t="s">
        <v>99</v>
      </c>
      <c r="F56" s="82">
        <v>16360</v>
      </c>
      <c r="G56" s="82">
        <f t="shared" si="2"/>
        <v>32720</v>
      </c>
    </row>
    <row r="57" spans="1:11" ht="12.75" customHeight="1" x14ac:dyDescent="0.25">
      <c r="A57" s="24"/>
      <c r="B57" s="66" t="s">
        <v>61</v>
      </c>
      <c r="C57" s="51"/>
      <c r="D57" s="81"/>
      <c r="E57" s="84"/>
      <c r="F57" s="82"/>
      <c r="G57" s="82"/>
    </row>
    <row r="58" spans="1:11" ht="12.75" customHeight="1" x14ac:dyDescent="0.25">
      <c r="A58" s="24"/>
      <c r="B58" s="72" t="s">
        <v>109</v>
      </c>
      <c r="C58" s="51" t="s">
        <v>117</v>
      </c>
      <c r="D58" s="81">
        <v>4</v>
      </c>
      <c r="E58" s="84" t="s">
        <v>104</v>
      </c>
      <c r="F58" s="82">
        <v>13904</v>
      </c>
      <c r="G58" s="82">
        <f t="shared" si="2"/>
        <v>55616</v>
      </c>
    </row>
    <row r="59" spans="1:11" ht="12.75" customHeight="1" x14ac:dyDescent="0.25">
      <c r="A59" s="24"/>
      <c r="B59" s="72" t="s">
        <v>103</v>
      </c>
      <c r="C59" s="51" t="s">
        <v>118</v>
      </c>
      <c r="D59" s="81">
        <v>1.25</v>
      </c>
      <c r="E59" s="84" t="s">
        <v>105</v>
      </c>
      <c r="F59" s="82">
        <v>30960</v>
      </c>
      <c r="G59" s="82">
        <f t="shared" si="2"/>
        <v>38700</v>
      </c>
    </row>
    <row r="60" spans="1:11" ht="12.75" customHeight="1" x14ac:dyDescent="0.25">
      <c r="A60" s="24"/>
      <c r="B60" s="66" t="s">
        <v>62</v>
      </c>
      <c r="C60" s="50"/>
      <c r="D60" s="83"/>
      <c r="E60" s="84"/>
      <c r="F60" s="82"/>
      <c r="G60" s="82"/>
    </row>
    <row r="61" spans="1:11" ht="12.75" customHeight="1" x14ac:dyDescent="0.25">
      <c r="A61" s="24"/>
      <c r="B61" s="72" t="s">
        <v>100</v>
      </c>
      <c r="C61" s="50" t="s">
        <v>117</v>
      </c>
      <c r="D61" s="83">
        <v>1</v>
      </c>
      <c r="E61" s="84" t="s">
        <v>101</v>
      </c>
      <c r="F61" s="82">
        <v>75280</v>
      </c>
      <c r="G61" s="82">
        <f t="shared" si="2"/>
        <v>75280</v>
      </c>
    </row>
    <row r="62" spans="1:11" ht="12.75" customHeight="1" x14ac:dyDescent="0.25">
      <c r="A62" s="24"/>
      <c r="B62" s="72" t="s">
        <v>102</v>
      </c>
      <c r="C62" s="50" t="s">
        <v>117</v>
      </c>
      <c r="D62" s="83">
        <v>1.8</v>
      </c>
      <c r="E62" s="84" t="s">
        <v>101</v>
      </c>
      <c r="F62" s="82">
        <v>23260</v>
      </c>
      <c r="G62" s="82">
        <f t="shared" si="2"/>
        <v>41868</v>
      </c>
    </row>
    <row r="63" spans="1:11" ht="13.5" customHeight="1" x14ac:dyDescent="0.25">
      <c r="A63" s="24"/>
      <c r="B63" s="118" t="s">
        <v>31</v>
      </c>
      <c r="C63" s="119"/>
      <c r="D63" s="120"/>
      <c r="E63" s="120"/>
      <c r="F63" s="120"/>
      <c r="G63" s="121">
        <f>SUM(G45:G62)</f>
        <v>1495584</v>
      </c>
    </row>
    <row r="64" spans="1:11" ht="12" customHeight="1" x14ac:dyDescent="0.25">
      <c r="A64" s="2"/>
      <c r="B64" s="122"/>
      <c r="C64" s="123"/>
      <c r="D64" s="123"/>
      <c r="E64" s="124"/>
      <c r="F64" s="125"/>
      <c r="G64" s="126"/>
    </row>
    <row r="65" spans="1:9" ht="12" customHeight="1" x14ac:dyDescent="0.25">
      <c r="A65" s="4"/>
      <c r="B65" s="95" t="s">
        <v>32</v>
      </c>
      <c r="C65" s="96"/>
      <c r="D65" s="97"/>
      <c r="E65" s="97"/>
      <c r="F65" s="98"/>
      <c r="G65" s="99"/>
    </row>
    <row r="66" spans="1:9" ht="13.5" customHeight="1" x14ac:dyDescent="0.25">
      <c r="A66" s="4"/>
      <c r="B66" s="127" t="s">
        <v>33</v>
      </c>
      <c r="C66" s="116" t="s">
        <v>29</v>
      </c>
      <c r="D66" s="116" t="s">
        <v>30</v>
      </c>
      <c r="E66" s="127" t="s">
        <v>17</v>
      </c>
      <c r="F66" s="116" t="s">
        <v>18</v>
      </c>
      <c r="G66" s="127" t="s">
        <v>19</v>
      </c>
    </row>
    <row r="67" spans="1:9" ht="13.5" customHeight="1" x14ac:dyDescent="0.25">
      <c r="A67" s="24"/>
      <c r="B67" s="146" t="s">
        <v>122</v>
      </c>
      <c r="C67" s="147" t="s">
        <v>114</v>
      </c>
      <c r="D67" s="148">
        <v>7</v>
      </c>
      <c r="E67" s="149" t="s">
        <v>108</v>
      </c>
      <c r="F67" s="149">
        <v>163000</v>
      </c>
      <c r="G67" s="149">
        <f>D67*F67</f>
        <v>1141000</v>
      </c>
    </row>
    <row r="68" spans="1:9" ht="13.5" customHeight="1" x14ac:dyDescent="0.25">
      <c r="A68" s="4"/>
      <c r="B68" s="73" t="s">
        <v>107</v>
      </c>
      <c r="C68" s="51" t="s">
        <v>115</v>
      </c>
      <c r="D68" s="81">
        <v>24</v>
      </c>
      <c r="E68" s="84" t="s">
        <v>116</v>
      </c>
      <c r="F68" s="82">
        <v>32000</v>
      </c>
      <c r="G68" s="82">
        <f>D68*F68</f>
        <v>768000</v>
      </c>
      <c r="I68" s="62"/>
    </row>
    <row r="69" spans="1:9" ht="12" customHeight="1" x14ac:dyDescent="0.25">
      <c r="A69" s="2"/>
      <c r="B69" s="128" t="s">
        <v>34</v>
      </c>
      <c r="C69" s="129"/>
      <c r="D69" s="130"/>
      <c r="E69" s="130"/>
      <c r="F69" s="130"/>
      <c r="G69" s="85">
        <f>G67+G68</f>
        <v>1909000</v>
      </c>
    </row>
    <row r="70" spans="1:9" ht="12" customHeight="1" x14ac:dyDescent="0.25">
      <c r="A70" s="24"/>
      <c r="B70" s="131"/>
      <c r="C70" s="131"/>
      <c r="D70" s="131"/>
      <c r="E70" s="131"/>
      <c r="F70" s="132"/>
      <c r="G70" s="133"/>
    </row>
    <row r="71" spans="1:9" ht="12" customHeight="1" x14ac:dyDescent="0.25">
      <c r="A71" s="24"/>
      <c r="B71" s="134" t="s">
        <v>35</v>
      </c>
      <c r="C71" s="135"/>
      <c r="D71" s="135"/>
      <c r="E71" s="135"/>
      <c r="F71" s="135"/>
      <c r="G71" s="136">
        <f>G29+G34+G41+G63+G69</f>
        <v>11149584</v>
      </c>
    </row>
    <row r="72" spans="1:9" ht="12" customHeight="1" x14ac:dyDescent="0.25">
      <c r="A72" s="24"/>
      <c r="B72" s="137" t="s">
        <v>36</v>
      </c>
      <c r="C72" s="138"/>
      <c r="D72" s="138"/>
      <c r="E72" s="138"/>
      <c r="F72" s="138"/>
      <c r="G72" s="139">
        <f>G71*0.05</f>
        <v>557479.20000000007</v>
      </c>
    </row>
    <row r="73" spans="1:9" ht="12" customHeight="1" x14ac:dyDescent="0.25">
      <c r="A73" s="24"/>
      <c r="B73" s="140" t="s">
        <v>37</v>
      </c>
      <c r="C73" s="141"/>
      <c r="D73" s="141"/>
      <c r="E73" s="141"/>
      <c r="F73" s="141"/>
      <c r="G73" s="142">
        <f>G72+G71</f>
        <v>11707063.199999999</v>
      </c>
    </row>
    <row r="74" spans="1:9" ht="12" customHeight="1" x14ac:dyDescent="0.25">
      <c r="A74" s="24"/>
      <c r="B74" s="137" t="s">
        <v>38</v>
      </c>
      <c r="C74" s="138"/>
      <c r="D74" s="138"/>
      <c r="E74" s="138"/>
      <c r="F74" s="138"/>
      <c r="G74" s="139">
        <f>G12</f>
        <v>20400000</v>
      </c>
    </row>
    <row r="75" spans="1:9" ht="12" customHeight="1" x14ac:dyDescent="0.25">
      <c r="A75" s="24"/>
      <c r="B75" s="143" t="s">
        <v>39</v>
      </c>
      <c r="C75" s="144"/>
      <c r="D75" s="144"/>
      <c r="E75" s="144"/>
      <c r="F75" s="144"/>
      <c r="G75" s="145">
        <f>G74-G73</f>
        <v>8692936.8000000007</v>
      </c>
    </row>
    <row r="76" spans="1:9" ht="12.75" customHeight="1" x14ac:dyDescent="0.25">
      <c r="A76" s="24"/>
      <c r="B76" s="25" t="s">
        <v>40</v>
      </c>
      <c r="C76" s="26"/>
      <c r="D76" s="26"/>
      <c r="E76" s="26"/>
      <c r="F76" s="26"/>
      <c r="G76" s="58"/>
    </row>
    <row r="77" spans="1:9" ht="12" customHeight="1" thickBot="1" x14ac:dyDescent="0.3">
      <c r="A77" s="24"/>
      <c r="B77" s="27"/>
      <c r="C77" s="26"/>
      <c r="D77" s="26"/>
      <c r="E77" s="26"/>
      <c r="F77" s="26"/>
      <c r="G77" s="58"/>
    </row>
    <row r="78" spans="1:9" ht="12" customHeight="1" x14ac:dyDescent="0.25">
      <c r="A78" s="24"/>
      <c r="B78" s="38" t="s">
        <v>41</v>
      </c>
      <c r="C78" s="39"/>
      <c r="D78" s="39"/>
      <c r="E78" s="39"/>
      <c r="F78" s="40"/>
      <c r="G78" s="58"/>
    </row>
    <row r="79" spans="1:9" ht="12" customHeight="1" x14ac:dyDescent="0.25">
      <c r="A79" s="24"/>
      <c r="B79" s="41" t="s">
        <v>42</v>
      </c>
      <c r="C79" s="23"/>
      <c r="D79" s="23"/>
      <c r="E79" s="23"/>
      <c r="F79" s="42"/>
      <c r="G79" s="58"/>
    </row>
    <row r="80" spans="1:9" ht="12" customHeight="1" x14ac:dyDescent="0.25">
      <c r="A80" s="24"/>
      <c r="B80" s="41" t="s">
        <v>43</v>
      </c>
      <c r="C80" s="23"/>
      <c r="D80" s="23"/>
      <c r="E80" s="23"/>
      <c r="F80" s="42"/>
      <c r="G80" s="58"/>
    </row>
    <row r="81" spans="1:7" ht="12" customHeight="1" x14ac:dyDescent="0.25">
      <c r="A81" s="24"/>
      <c r="B81" s="41" t="s">
        <v>44</v>
      </c>
      <c r="C81" s="23"/>
      <c r="D81" s="23"/>
      <c r="E81" s="23"/>
      <c r="F81" s="42"/>
      <c r="G81" s="58"/>
    </row>
    <row r="82" spans="1:7" ht="12" customHeight="1" x14ac:dyDescent="0.25">
      <c r="A82" s="24"/>
      <c r="B82" s="41" t="s">
        <v>45</v>
      </c>
      <c r="C82" s="23"/>
      <c r="D82" s="23"/>
      <c r="E82" s="23"/>
      <c r="F82" s="42"/>
      <c r="G82" s="58"/>
    </row>
    <row r="83" spans="1:7" ht="12.75" customHeight="1" x14ac:dyDescent="0.25">
      <c r="A83" s="24"/>
      <c r="B83" s="41" t="s">
        <v>46</v>
      </c>
      <c r="C83" s="23"/>
      <c r="D83" s="23"/>
      <c r="E83" s="23"/>
      <c r="F83" s="42"/>
      <c r="G83" s="58"/>
    </row>
    <row r="84" spans="1:7" ht="12.75" customHeight="1" thickBot="1" x14ac:dyDescent="0.3">
      <c r="A84" s="24"/>
      <c r="B84" s="43" t="s">
        <v>47</v>
      </c>
      <c r="C84" s="44"/>
      <c r="D84" s="44"/>
      <c r="E84" s="44"/>
      <c r="F84" s="45"/>
      <c r="G84" s="58"/>
    </row>
    <row r="85" spans="1:7" ht="15" customHeight="1" x14ac:dyDescent="0.25">
      <c r="A85" s="24"/>
      <c r="B85" s="36"/>
      <c r="C85" s="23"/>
      <c r="D85" s="23"/>
      <c r="E85" s="23"/>
      <c r="F85" s="23"/>
      <c r="G85" s="58"/>
    </row>
    <row r="86" spans="1:7" ht="12" customHeight="1" thickBot="1" x14ac:dyDescent="0.3">
      <c r="A86" s="24"/>
      <c r="B86" s="161" t="s">
        <v>48</v>
      </c>
      <c r="C86" s="162"/>
      <c r="D86" s="35"/>
      <c r="E86" s="19"/>
      <c r="F86" s="19"/>
      <c r="G86" s="58"/>
    </row>
    <row r="87" spans="1:7" ht="12" customHeight="1" x14ac:dyDescent="0.25">
      <c r="A87" s="24"/>
      <c r="B87" s="29" t="s">
        <v>33</v>
      </c>
      <c r="C87" s="64" t="s">
        <v>119</v>
      </c>
      <c r="D87" s="65" t="s">
        <v>49</v>
      </c>
      <c r="E87" s="19"/>
      <c r="F87" s="19"/>
      <c r="G87" s="58"/>
    </row>
    <row r="88" spans="1:7" ht="12" customHeight="1" x14ac:dyDescent="0.25">
      <c r="A88" s="24"/>
      <c r="B88" s="30" t="s">
        <v>50</v>
      </c>
      <c r="C88" s="20">
        <f>G29</f>
        <v>6645000</v>
      </c>
      <c r="D88" s="31">
        <f>(C88/C94)</f>
        <v>0.56760605853737944</v>
      </c>
      <c r="E88" s="19"/>
      <c r="F88" s="19"/>
      <c r="G88" s="58"/>
    </row>
    <row r="89" spans="1:7" ht="12" customHeight="1" x14ac:dyDescent="0.25">
      <c r="A89" s="24"/>
      <c r="B89" s="30" t="s">
        <v>51</v>
      </c>
      <c r="C89" s="20">
        <f>G34</f>
        <v>0</v>
      </c>
      <c r="D89" s="31">
        <v>0</v>
      </c>
      <c r="E89" s="19"/>
      <c r="F89" s="19"/>
      <c r="G89" s="58"/>
    </row>
    <row r="90" spans="1:7" ht="12" customHeight="1" x14ac:dyDescent="0.25">
      <c r="A90" s="24"/>
      <c r="B90" s="30" t="s">
        <v>52</v>
      </c>
      <c r="C90" s="20">
        <f>G41</f>
        <v>1100000</v>
      </c>
      <c r="D90" s="31">
        <f>(C90/C94)</f>
        <v>9.3960370863975531E-2</v>
      </c>
      <c r="E90" s="19"/>
      <c r="F90" s="19"/>
      <c r="G90" s="58"/>
    </row>
    <row r="91" spans="1:7" ht="12" customHeight="1" x14ac:dyDescent="0.25">
      <c r="A91" s="24"/>
      <c r="B91" s="30" t="s">
        <v>28</v>
      </c>
      <c r="C91" s="20">
        <f>G63</f>
        <v>1495584</v>
      </c>
      <c r="D91" s="31">
        <f>(C91/C94)</f>
        <v>0.12775057027111633</v>
      </c>
      <c r="E91" s="19"/>
      <c r="F91" s="19"/>
      <c r="G91" s="58"/>
    </row>
    <row r="92" spans="1:7" ht="12" customHeight="1" x14ac:dyDescent="0.25">
      <c r="A92" s="24"/>
      <c r="B92" s="30" t="s">
        <v>53</v>
      </c>
      <c r="C92" s="21">
        <f>G69</f>
        <v>1909000</v>
      </c>
      <c r="D92" s="31">
        <f>(C92/C94)</f>
        <v>0.16306395270848115</v>
      </c>
      <c r="E92" s="22"/>
      <c r="F92" s="22"/>
      <c r="G92" s="58"/>
    </row>
    <row r="93" spans="1:7" ht="12.75" customHeight="1" x14ac:dyDescent="0.25">
      <c r="A93" s="24"/>
      <c r="B93" s="30" t="s">
        <v>54</v>
      </c>
      <c r="C93" s="21">
        <f>G72</f>
        <v>557479.20000000007</v>
      </c>
      <c r="D93" s="31">
        <f>(C93/C94)</f>
        <v>4.761904761904763E-2</v>
      </c>
      <c r="E93" s="22"/>
      <c r="F93" s="22"/>
      <c r="G93" s="58"/>
    </row>
    <row r="94" spans="1:7" ht="12" customHeight="1" thickBot="1" x14ac:dyDescent="0.3">
      <c r="A94" s="24"/>
      <c r="B94" s="32" t="s">
        <v>125</v>
      </c>
      <c r="C94" s="33">
        <f>SUM(C88:C93)</f>
        <v>11707063.199999999</v>
      </c>
      <c r="D94" s="34">
        <f>SUM(D88:D93)</f>
        <v>1.0000000000000002</v>
      </c>
      <c r="E94" s="22"/>
      <c r="F94" s="22"/>
      <c r="G94" s="58"/>
    </row>
    <row r="95" spans="1:7" ht="12.75" customHeight="1" x14ac:dyDescent="0.25">
      <c r="A95" s="24"/>
      <c r="B95" s="27"/>
      <c r="C95" s="26"/>
      <c r="D95" s="26"/>
      <c r="E95" s="26"/>
      <c r="F95" s="26"/>
      <c r="G95" s="58"/>
    </row>
    <row r="96" spans="1:7" ht="12" customHeight="1" thickBot="1" x14ac:dyDescent="0.3">
      <c r="A96" s="24"/>
      <c r="B96" s="28"/>
      <c r="C96" s="26"/>
      <c r="D96" s="26"/>
      <c r="E96" s="26"/>
      <c r="F96" s="26"/>
      <c r="G96" s="58"/>
    </row>
    <row r="97" spans="1:7" ht="12" customHeight="1" thickBot="1" x14ac:dyDescent="0.3">
      <c r="A97" s="24"/>
      <c r="B97" s="158" t="s">
        <v>121</v>
      </c>
      <c r="C97" s="159"/>
      <c r="D97" s="159"/>
      <c r="E97" s="160"/>
      <c r="F97" s="22"/>
      <c r="G97" s="58"/>
    </row>
    <row r="98" spans="1:7" ht="12.75" customHeight="1" x14ac:dyDescent="0.25">
      <c r="A98" s="24"/>
      <c r="B98" s="47" t="s">
        <v>120</v>
      </c>
      <c r="C98" s="63">
        <v>6000</v>
      </c>
      <c r="D98" s="63">
        <f>G9</f>
        <v>8000</v>
      </c>
      <c r="E98" s="63">
        <v>10000</v>
      </c>
      <c r="F98" s="46"/>
      <c r="G98" s="59"/>
    </row>
    <row r="99" spans="1:7" ht="15.6" customHeight="1" thickBot="1" x14ac:dyDescent="0.3">
      <c r="A99" s="24"/>
      <c r="B99" s="32" t="s">
        <v>111</v>
      </c>
      <c r="C99" s="33">
        <f>(G73/C98)</f>
        <v>1951.1771999999999</v>
      </c>
      <c r="D99" s="33">
        <f>(G73/D98)</f>
        <v>1463.3828999999998</v>
      </c>
      <c r="E99" s="48">
        <f>(G73/E98)</f>
        <v>1170.70632</v>
      </c>
      <c r="F99" s="46"/>
      <c r="G99" s="59"/>
    </row>
    <row r="100" spans="1:7" ht="11.25" customHeight="1" x14ac:dyDescent="0.25">
      <c r="B100" s="37" t="s">
        <v>55</v>
      </c>
      <c r="C100" s="23"/>
      <c r="D100" s="23"/>
      <c r="E100" s="23"/>
      <c r="F100" s="23"/>
      <c r="G100" s="60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3° año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2022-07-04T21:22:55Z</dcterms:modified>
</cp:coreProperties>
</file>