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IMPERIAL\"/>
    </mc:Choice>
  </mc:AlternateContent>
  <bookViews>
    <workbookView xWindow="0" yWindow="0" windowWidth="20490" windowHeight="7755"/>
  </bookViews>
  <sheets>
    <sheet name="frambuesa" sheetId="1" r:id="rId1"/>
  </sheets>
  <calcPr calcId="152511"/>
</workbook>
</file>

<file path=xl/calcChain.xml><?xml version="1.0" encoding="utf-8"?>
<calcChain xmlns="http://schemas.openxmlformats.org/spreadsheetml/2006/main">
  <c r="G12" i="1" l="1"/>
  <c r="G56" i="1" l="1"/>
  <c r="G55" i="1"/>
  <c r="G54" i="1"/>
  <c r="G49" i="1"/>
  <c r="G47" i="1"/>
  <c r="G45" i="1"/>
  <c r="G44" i="1"/>
  <c r="G43" i="1"/>
  <c r="G42" i="1"/>
  <c r="G36" i="1"/>
  <c r="G35" i="1"/>
  <c r="G34" i="1"/>
  <c r="G33" i="1"/>
  <c r="G28" i="1"/>
  <c r="G27" i="1"/>
  <c r="G26" i="1"/>
  <c r="G25" i="1"/>
  <c r="G24" i="1"/>
  <c r="G23" i="1"/>
  <c r="G22" i="1"/>
  <c r="G21" i="1"/>
  <c r="G37" i="1" l="1"/>
  <c r="C79" i="1" s="1"/>
  <c r="C83" i="1" s="1"/>
  <c r="E88" i="1" s="1"/>
  <c r="G50" i="1"/>
  <c r="G57" i="1"/>
  <c r="G29" i="1"/>
  <c r="C77" i="1" s="1"/>
  <c r="D82" i="1"/>
  <c r="D80" i="1" l="1"/>
  <c r="D81" i="1"/>
  <c r="D79" i="1"/>
  <c r="D88" i="1"/>
  <c r="D77" i="1"/>
  <c r="C88" i="1"/>
  <c r="G59" i="1"/>
  <c r="G60" i="1" s="1"/>
  <c r="G61" i="1" s="1"/>
  <c r="G63" i="1" s="1"/>
  <c r="D83" i="1" l="1"/>
</calcChain>
</file>

<file path=xl/sharedStrings.xml><?xml version="1.0" encoding="utf-8"?>
<sst xmlns="http://schemas.openxmlformats.org/spreadsheetml/2006/main" count="151" uniqueCount="115">
  <si>
    <t>RUBRO O CULTIVO</t>
  </si>
  <si>
    <t>Frambuesa (año 2)</t>
  </si>
  <si>
    <t>RENDIMIENTO (kg/Há.)</t>
  </si>
  <si>
    <t>VARIEDAD</t>
  </si>
  <si>
    <t>HERTAGE</t>
  </si>
  <si>
    <t>FECHA ESTIMADA  PRECIO VENTA</t>
  </si>
  <si>
    <t>abril de 2023</t>
  </si>
  <si>
    <t>NIVEL TECNOLÓGICO</t>
  </si>
  <si>
    <t>Medio</t>
  </si>
  <si>
    <t>PRECIO ESPERADO ($/kg)</t>
  </si>
  <si>
    <t>REGIÓN</t>
  </si>
  <si>
    <t>Araucania</t>
  </si>
  <si>
    <t>INGRESO ESPERADO, con IVA ($)</t>
  </si>
  <si>
    <t>AGENCIA DE ÁREA</t>
  </si>
  <si>
    <t>Nueva Imperial</t>
  </si>
  <si>
    <t>DESTINO PRODUCCION</t>
  </si>
  <si>
    <t>venta fresco</t>
  </si>
  <si>
    <t>COMUNA/LOCALIDAD</t>
  </si>
  <si>
    <t>CholChol - Imperial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</si>
  <si>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</si>
  <si>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</si>
  <si>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</si>
  <si>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</si>
  <si>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</si>
  <si>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</si>
  <si>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</si>
  <si>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</si>
  <si>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</si>
  <si>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</si>
  <si>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</si>
  <si>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</si>
  <si>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Encalado</t>
  </si>
  <si>
    <t>JH</t>
  </si>
  <si>
    <t>Mayo-junio</t>
  </si>
  <si>
    <t xml:space="preserve">Septiembre-Octubre </t>
  </si>
  <si>
    <t>Control de malezas</t>
  </si>
  <si>
    <t>Instalacion y riego</t>
  </si>
  <si>
    <t>Noviembre-marzo</t>
  </si>
  <si>
    <t>Cosecha</t>
  </si>
  <si>
    <t>Febrero-abril</t>
  </si>
  <si>
    <t>Control de plagas y monitoreo</t>
  </si>
  <si>
    <t>Mayo-agosto</t>
  </si>
  <si>
    <t>Labores arreglo camellon</t>
  </si>
  <si>
    <t>Labores de poda</t>
  </si>
  <si>
    <t>Junio-julio</t>
  </si>
  <si>
    <t>Subtotal Jornadas Hombre</t>
  </si>
  <si>
    <t>MAQUINARIA</t>
  </si>
  <si>
    <t>Preparacion suelo rastraje</t>
  </si>
  <si>
    <t>JM</t>
  </si>
  <si>
    <t>Mayo</t>
  </si>
  <si>
    <t>Labores de suelo entre hileras</t>
  </si>
  <si>
    <t>Mayo-Junio</t>
  </si>
  <si>
    <t>Arreglo camellones</t>
  </si>
  <si>
    <t>Picadura caña</t>
  </si>
  <si>
    <t>Junio</t>
  </si>
  <si>
    <t>Subtotal Costo Maquinaria</t>
  </si>
  <si>
    <t>INSUMOS</t>
  </si>
  <si>
    <t>Insumos</t>
  </si>
  <si>
    <t>Unidad (Kg/l/u)</t>
  </si>
  <si>
    <t>Cantidad (Kg/l/u)</t>
  </si>
  <si>
    <t>FERTILIZANTES</t>
  </si>
  <si>
    <t>Cal agricola</t>
  </si>
  <si>
    <t>Kg</t>
  </si>
  <si>
    <t>Fosforo</t>
  </si>
  <si>
    <t>kg</t>
  </si>
  <si>
    <t>Octubre-Noviembre</t>
  </si>
  <si>
    <t>Potasio</t>
  </si>
  <si>
    <t>KG</t>
  </si>
  <si>
    <t>Nitrogeno</t>
  </si>
  <si>
    <t>Herbicidas</t>
  </si>
  <si>
    <t>Paraquat</t>
  </si>
  <si>
    <t>Lt.</t>
  </si>
  <si>
    <t>Septiembre-octubre</t>
  </si>
  <si>
    <t>INSECTICIDAS</t>
  </si>
  <si>
    <t>Hep</t>
  </si>
  <si>
    <t>sobre</t>
  </si>
  <si>
    <t>Septiembre</t>
  </si>
  <si>
    <t>Subtotal Insumos</t>
  </si>
  <si>
    <t>OTROS</t>
  </si>
  <si>
    <t>Item</t>
  </si>
  <si>
    <t>Combustibles</t>
  </si>
  <si>
    <t>Lt</t>
  </si>
  <si>
    <t>Septiembre -abril</t>
  </si>
  <si>
    <t>Fletes traslados punto venta</t>
  </si>
  <si>
    <t>Und.</t>
  </si>
  <si>
    <t>Fletes traslados equipos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</si>
  <si>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</si>
  <si>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</si>
  <si>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</si>
  <si>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</si>
  <si>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</si>
  <si>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</si>
  <si>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rgb="FF000000"/>
        <rFont val="Arial Narrow"/>
      </rPr>
      <t>Fuente</t>
    </r>
    <r>
      <rPr>
        <sz val="8"/>
        <color rgb="FF000000"/>
        <rFont val="Arial Narrow"/>
      </rPr>
      <t>: INDAP</t>
    </r>
  </si>
  <si>
    <r>
      <rPr>
        <b/>
        <u/>
        <sz val="8"/>
        <color rgb="FF000000"/>
        <rFont val="Arial Narrow"/>
      </rPr>
      <t>Notas</t>
    </r>
    <r>
      <rPr>
        <b/>
        <sz val="8"/>
        <color rgb="FF000000"/>
        <rFont val="Arial Narrow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</si>
  <si>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</si>
  <si>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</si>
  <si>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</si>
  <si>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</si>
  <si>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</si>
  <si>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</si>
  <si>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</si>
  <si>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</si>
  <si>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</si>
  <si>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</si>
  <si>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</si>
  <si>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</si>
  <si>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</si>
  <si>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</si>
  <si>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</si>
  <si>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Costo unitario ($/kg) (*)</t>
  </si>
  <si>
    <t>(*): Este valor representa el valor mìnimo de venta del producto</t>
  </si>
  <si>
    <t>Fertilizacion NPK</t>
  </si>
  <si>
    <t>Abril de 2023</t>
  </si>
  <si>
    <t>Rendimiento (kg/há)</t>
  </si>
  <si>
    <t>$/há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</si>
</sst>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0">
    <font>
      <sz val="11"/>
      <color rgb="FF000000"/>
      <name val="Calibri"/>
    </font>
    <font>
      <b/>
      <sz val="8"/>
      <color rgb="FFFFFFFF"/>
      <name val="Arial Narrow"/>
    </font>
    <font>
      <sz val="8"/>
      <color rgb="FF000000"/>
      <name val="Arial Narrow"/>
    </font>
    <font>
      <sz val="8"/>
      <color rgb="FFFFFFFF"/>
      <name val="Arial Narrow"/>
    </font>
    <font>
      <sz val="11"/>
      <name val="Calibri"/>
    </font>
    <font>
      <b/>
      <sz val="8"/>
      <color rgb="FF000000"/>
      <name val="Arial Narrow"/>
    </font>
    <font>
      <b/>
      <sz val="8"/>
      <color rgb="FFFEFEFE"/>
      <name val="Arial Narrow"/>
    </font>
    <font>
      <u/>
      <sz val="8"/>
      <color rgb="FF000000"/>
      <name val="Arial Narrow"/>
    </font>
    <font>
      <b/>
      <u/>
      <sz val="8"/>
      <color rgb="FF000000"/>
      <name val="Arial Narrow"/>
    </font>
    <font>
      <b/>
      <sz val="8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</fills>
  <borders count="5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0" fillId="2" borderId="1" xfId="0" applyFont="1" applyFill="1" applyBorder="1"/>
    <xf numFmtId="0" fontId="0" fillId="0" borderId="0" xfId="0" applyFont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49" fontId="1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164" fontId="2" fillId="2" borderId="6" xfId="0" applyNumberFormat="1" applyFont="1" applyFill="1" applyBorder="1" applyAlignment="1">
      <alignment horizontal="left"/>
    </xf>
    <xf numFmtId="0" fontId="2" fillId="2" borderId="10" xfId="0" applyFont="1" applyFill="1" applyBorder="1" applyAlignment="1">
      <alignment horizontal="left" wrapText="1"/>
    </xf>
    <xf numFmtId="164" fontId="2" fillId="2" borderId="11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0" fillId="2" borderId="12" xfId="0" applyFont="1" applyFill="1" applyBorder="1"/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49" fontId="1" fillId="4" borderId="16" xfId="0" applyNumberFormat="1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2" fillId="2" borderId="15" xfId="0" applyNumberFormat="1" applyFont="1" applyFill="1" applyBorder="1" applyAlignment="1">
      <alignment horizontal="left"/>
    </xf>
    <xf numFmtId="49" fontId="1" fillId="4" borderId="18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" fillId="3" borderId="16" xfId="0" applyNumberFormat="1" applyFont="1" applyFill="1" applyBorder="1" applyAlignment="1">
      <alignment horizontal="left" vertical="center"/>
    </xf>
    <xf numFmtId="49" fontId="1" fillId="3" borderId="16" xfId="0" applyNumberFormat="1" applyFont="1" applyFill="1" applyBorder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3" fontId="2" fillId="2" borderId="21" xfId="0" applyNumberFormat="1" applyFont="1" applyFill="1" applyBorder="1" applyAlignment="1">
      <alignment horizontal="left"/>
    </xf>
    <xf numFmtId="49" fontId="5" fillId="2" borderId="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1" fillId="3" borderId="23" xfId="0" applyNumberFormat="1" applyFont="1" applyFill="1" applyBorder="1" applyAlignment="1">
      <alignment horizontal="left" vertical="center"/>
    </xf>
    <xf numFmtId="49" fontId="1" fillId="3" borderId="23" xfId="0" applyNumberFormat="1" applyFont="1" applyFill="1" applyBorder="1" applyAlignment="1">
      <alignment horizontal="left" vertical="center" wrapText="1"/>
    </xf>
    <xf numFmtId="0" fontId="0" fillId="2" borderId="24" xfId="0" applyFont="1" applyFill="1" applyBorder="1"/>
    <xf numFmtId="49" fontId="3" fillId="3" borderId="25" xfId="0" applyNumberFormat="1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/>
    </xf>
    <xf numFmtId="3" fontId="2" fillId="2" borderId="26" xfId="0" applyNumberFormat="1" applyFont="1" applyFill="1" applyBorder="1" applyAlignment="1">
      <alignment horizontal="left"/>
    </xf>
    <xf numFmtId="49" fontId="1" fillId="4" borderId="27" xfId="0" applyNumberFormat="1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165" fontId="1" fillId="4" borderId="29" xfId="0" applyNumberFormat="1" applyFont="1" applyFill="1" applyBorder="1" applyAlignment="1">
      <alignment horizontal="left" vertical="center"/>
    </xf>
    <xf numFmtId="3" fontId="0" fillId="0" borderId="0" xfId="0" applyNumberFormat="1" applyFont="1"/>
    <xf numFmtId="49" fontId="1" fillId="3" borderId="30" xfId="0" applyNumberFormat="1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165" fontId="1" fillId="3" borderId="5" xfId="0" applyNumberFormat="1" applyFont="1" applyFill="1" applyBorder="1" applyAlignment="1">
      <alignment horizontal="left" vertical="center"/>
    </xf>
    <xf numFmtId="165" fontId="0" fillId="0" borderId="0" xfId="0" applyNumberFormat="1" applyFont="1"/>
    <xf numFmtId="49" fontId="1" fillId="4" borderId="30" xfId="0" applyNumberFormat="1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165" fontId="1" fillId="4" borderId="5" xfId="0" applyNumberFormat="1" applyFont="1" applyFill="1" applyBorder="1" applyAlignment="1">
      <alignment horizontal="left" vertical="center"/>
    </xf>
    <xf numFmtId="49" fontId="1" fillId="4" borderId="31" xfId="0" applyNumberFormat="1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165" fontId="1" fillId="4" borderId="16" xfId="0" applyNumberFormat="1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65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0" xfId="0" applyFont="1"/>
    <xf numFmtId="49" fontId="5" fillId="2" borderId="33" xfId="0" applyNumberFormat="1" applyFont="1" applyFill="1" applyBorder="1" applyAlignment="1">
      <alignment vertical="center"/>
    </xf>
    <xf numFmtId="0" fontId="2" fillId="2" borderId="34" xfId="0" applyFont="1" applyFill="1" applyBorder="1"/>
    <xf numFmtId="0" fontId="2" fillId="2" borderId="35" xfId="0" applyFont="1" applyFill="1" applyBorder="1"/>
    <xf numFmtId="49" fontId="2" fillId="2" borderId="36" xfId="0" applyNumberFormat="1" applyFont="1" applyFill="1" applyBorder="1" applyAlignment="1">
      <alignment vertical="center"/>
    </xf>
    <xf numFmtId="0" fontId="2" fillId="2" borderId="32" xfId="0" applyFont="1" applyFill="1" applyBorder="1"/>
    <xf numFmtId="0" fontId="2" fillId="2" borderId="37" xfId="0" applyFont="1" applyFill="1" applyBorder="1"/>
    <xf numFmtId="49" fontId="2" fillId="2" borderId="38" xfId="0" applyNumberFormat="1" applyFont="1" applyFill="1" applyBorder="1" applyAlignment="1">
      <alignment vertical="center"/>
    </xf>
    <xf numFmtId="0" fontId="2" fillId="2" borderId="39" xfId="0" applyFont="1" applyFill="1" applyBorder="1"/>
    <xf numFmtId="0" fontId="2" fillId="2" borderId="40" xfId="0" applyFont="1" applyFill="1" applyBorder="1"/>
    <xf numFmtId="0" fontId="2" fillId="5" borderId="40" xfId="0" applyFont="1" applyFill="1" applyBorder="1"/>
    <xf numFmtId="0" fontId="2" fillId="6" borderId="32" xfId="0" applyFont="1" applyFill="1" applyBorder="1"/>
    <xf numFmtId="49" fontId="5" fillId="7" borderId="43" xfId="0" applyNumberFormat="1" applyFont="1" applyFill="1" applyBorder="1" applyAlignment="1">
      <alignment vertical="center"/>
    </xf>
    <xf numFmtId="49" fontId="2" fillId="7" borderId="45" xfId="0" applyNumberFormat="1" applyFont="1" applyFill="1" applyBorder="1"/>
    <xf numFmtId="49" fontId="5" fillId="2" borderId="4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47" xfId="0" applyNumberFormat="1" applyFont="1" applyFill="1" applyBorder="1"/>
    <xf numFmtId="166" fontId="5" fillId="2" borderId="6" xfId="0" applyNumberFormat="1" applyFont="1" applyFill="1" applyBorder="1" applyAlignment="1">
      <alignment vertical="center"/>
    </xf>
    <xf numFmtId="0" fontId="1" fillId="6" borderId="32" xfId="0" applyFont="1" applyFill="1" applyBorder="1" applyAlignment="1">
      <alignment vertical="center"/>
    </xf>
    <xf numFmtId="49" fontId="5" fillId="7" borderId="48" xfId="0" applyNumberFormat="1" applyFont="1" applyFill="1" applyBorder="1" applyAlignment="1">
      <alignment vertical="center"/>
    </xf>
    <xf numFmtId="166" fontId="5" fillId="7" borderId="49" xfId="0" applyNumberFormat="1" applyFont="1" applyFill="1" applyBorder="1" applyAlignment="1">
      <alignment vertical="center"/>
    </xf>
    <xf numFmtId="9" fontId="5" fillId="7" borderId="50" xfId="0" applyNumberFormat="1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49" fontId="6" fillId="5" borderId="32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0" fontId="1" fillId="5" borderId="37" xfId="0" applyFont="1" applyFill="1" applyBorder="1" applyAlignment="1">
      <alignment vertical="center"/>
    </xf>
    <xf numFmtId="0" fontId="1" fillId="6" borderId="36" xfId="0" applyFont="1" applyFill="1" applyBorder="1" applyAlignment="1">
      <alignment vertical="center"/>
    </xf>
    <xf numFmtId="3" fontId="5" fillId="7" borderId="44" xfId="0" applyNumberFormat="1" applyFont="1" applyFill="1" applyBorder="1" applyAlignment="1">
      <alignment vertical="center"/>
    </xf>
    <xf numFmtId="3" fontId="5" fillId="7" borderId="45" xfId="0" applyNumberFormat="1" applyFont="1" applyFill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 wrapText="1"/>
    </xf>
    <xf numFmtId="0" fontId="3" fillId="3" borderId="18" xfId="0" applyFont="1" applyFill="1" applyBorder="1" applyAlignment="1">
      <alignment horizontal="right" vertical="center"/>
    </xf>
    <xf numFmtId="3" fontId="3" fillId="3" borderId="18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/>
    </xf>
    <xf numFmtId="0" fontId="3" fillId="3" borderId="25" xfId="0" applyFont="1" applyFill="1" applyBorder="1" applyAlignment="1">
      <alignment horizontal="right" vertical="center"/>
    </xf>
    <xf numFmtId="3" fontId="3" fillId="3" borderId="2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wrapText="1"/>
    </xf>
    <xf numFmtId="49" fontId="2" fillId="2" borderId="6" xfId="0" applyNumberFormat="1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49" fontId="2" fillId="2" borderId="22" xfId="0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>
      <alignment horizontal="right"/>
    </xf>
    <xf numFmtId="49" fontId="9" fillId="7" borderId="43" xfId="0" applyNumberFormat="1" applyFont="1" applyFill="1" applyBorder="1" applyAlignment="1">
      <alignment vertical="center"/>
    </xf>
    <xf numFmtId="49" fontId="9" fillId="7" borderId="44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left"/>
    </xf>
    <xf numFmtId="0" fontId="4" fillId="0" borderId="9" xfId="0" applyFont="1" applyBorder="1"/>
    <xf numFmtId="49" fontId="1" fillId="3" borderId="8" xfId="0" applyNumberFormat="1" applyFont="1" applyFill="1" applyBorder="1" applyAlignment="1">
      <alignment horizontal="left" vertical="center"/>
    </xf>
    <xf numFmtId="0" fontId="4" fillId="0" borderId="13" xfId="0" applyFont="1" applyBorder="1"/>
    <xf numFmtId="49" fontId="6" fillId="5" borderId="41" xfId="0" applyNumberFormat="1" applyFont="1" applyFill="1" applyBorder="1" applyAlignment="1">
      <alignment vertical="center"/>
    </xf>
    <xf numFmtId="0" fontId="4" fillId="0" borderId="42" xfId="0" applyFont="1" applyBorder="1"/>
    <xf numFmtId="49" fontId="3" fillId="3" borderId="8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5581650" cy="1171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activeCell="E90" sqref="E90"/>
    </sheetView>
  </sheetViews>
  <sheetFormatPr baseColWidth="10" defaultColWidth="14.42578125" defaultRowHeight="15" customHeight="1"/>
  <cols>
    <col min="1" max="1" width="4.42578125" customWidth="1"/>
    <col min="2" max="2" width="27.7109375" customWidth="1"/>
    <col min="3" max="3" width="19.42578125" customWidth="1"/>
    <col min="4" max="4" width="9.42578125" customWidth="1"/>
    <col min="5" max="5" width="20.7109375" customWidth="1"/>
    <col min="6" max="6" width="16.42578125" customWidth="1"/>
    <col min="7" max="7" width="12" customWidth="1"/>
    <col min="8" max="8" width="16.28515625" customWidth="1"/>
    <col min="9" max="26" width="10.85546875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ht="1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ht="1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6" ht="1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6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6" ht="1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ht="15" customHeight="1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6" ht="15" customHeight="1">
      <c r="A8" s="1"/>
      <c r="B8" s="3"/>
      <c r="C8" s="4"/>
      <c r="D8" s="1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6" ht="12.75" customHeight="1">
      <c r="A9" s="5"/>
      <c r="B9" s="6" t="s">
        <v>0</v>
      </c>
      <c r="C9" s="7" t="s">
        <v>1</v>
      </c>
      <c r="D9" s="8"/>
      <c r="E9" s="126" t="s">
        <v>2</v>
      </c>
      <c r="F9" s="121"/>
      <c r="G9" s="9">
        <v>5000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5"/>
      <c r="B10" s="10" t="s">
        <v>3</v>
      </c>
      <c r="C10" s="11" t="s">
        <v>4</v>
      </c>
      <c r="D10" s="8"/>
      <c r="E10" s="127" t="s">
        <v>5</v>
      </c>
      <c r="F10" s="121"/>
      <c r="G10" s="7" t="s">
        <v>112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5"/>
      <c r="B11" s="10" t="s">
        <v>7</v>
      </c>
      <c r="C11" s="7" t="s">
        <v>8</v>
      </c>
      <c r="D11" s="8"/>
      <c r="E11" s="127" t="s">
        <v>9</v>
      </c>
      <c r="F11" s="121"/>
      <c r="G11" s="9">
        <v>1500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5"/>
      <c r="B12" s="10" t="s">
        <v>10</v>
      </c>
      <c r="C12" s="12" t="s">
        <v>11</v>
      </c>
      <c r="D12" s="8"/>
      <c r="E12" s="7" t="s">
        <v>12</v>
      </c>
      <c r="F12" s="13"/>
      <c r="G12" s="14">
        <f>G9*G11</f>
        <v>7500000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5"/>
      <c r="B13" s="10" t="s">
        <v>13</v>
      </c>
      <c r="C13" s="7" t="s">
        <v>14</v>
      </c>
      <c r="D13" s="8"/>
      <c r="E13" s="127" t="s">
        <v>15</v>
      </c>
      <c r="F13" s="121"/>
      <c r="G13" s="7" t="s">
        <v>16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5"/>
      <c r="B14" s="10" t="s">
        <v>17</v>
      </c>
      <c r="C14" s="7" t="s">
        <v>18</v>
      </c>
      <c r="D14" s="8"/>
      <c r="E14" s="127" t="s">
        <v>19</v>
      </c>
      <c r="F14" s="121"/>
      <c r="G14" s="7" t="s">
        <v>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5"/>
      <c r="B15" s="10" t="s">
        <v>20</v>
      </c>
      <c r="C15" s="15">
        <v>44720</v>
      </c>
      <c r="D15" s="8"/>
      <c r="E15" s="120" t="s">
        <v>21</v>
      </c>
      <c r="F15" s="121"/>
      <c r="G15" s="12" t="s">
        <v>22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1"/>
      <c r="B16" s="16"/>
      <c r="C16" s="17"/>
      <c r="D16" s="18"/>
      <c r="E16" s="19"/>
      <c r="F16" s="19"/>
      <c r="G16" s="2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21"/>
      <c r="B17" s="122" t="s">
        <v>23</v>
      </c>
      <c r="C17" s="123"/>
      <c r="D17" s="123"/>
      <c r="E17" s="123"/>
      <c r="F17" s="123"/>
      <c r="G17" s="12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1"/>
      <c r="B18" s="22"/>
      <c r="C18" s="23"/>
      <c r="D18" s="23"/>
      <c r="E18" s="23"/>
      <c r="F18" s="23"/>
      <c r="G18" s="2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5"/>
      <c r="B19" s="24" t="s">
        <v>24</v>
      </c>
      <c r="C19" s="25"/>
      <c r="D19" s="26"/>
      <c r="E19" s="26"/>
      <c r="F19" s="26"/>
      <c r="G19" s="2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1"/>
      <c r="B20" s="27" t="s">
        <v>25</v>
      </c>
      <c r="C20" s="27" t="s">
        <v>26</v>
      </c>
      <c r="D20" s="27" t="s">
        <v>27</v>
      </c>
      <c r="E20" s="27" t="s">
        <v>28</v>
      </c>
      <c r="F20" s="27" t="s">
        <v>29</v>
      </c>
      <c r="G20" s="27" t="s">
        <v>30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1"/>
      <c r="B21" s="12" t="s">
        <v>31</v>
      </c>
      <c r="C21" s="99" t="s">
        <v>32</v>
      </c>
      <c r="D21" s="109">
        <v>2</v>
      </c>
      <c r="E21" s="110" t="s">
        <v>33</v>
      </c>
      <c r="F21" s="103">
        <v>25000</v>
      </c>
      <c r="G21" s="103">
        <f t="shared" ref="G21:G28" si="0">(D21*F21)</f>
        <v>50000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1"/>
      <c r="B22" s="12" t="s">
        <v>111</v>
      </c>
      <c r="C22" s="99" t="s">
        <v>32</v>
      </c>
      <c r="D22" s="109">
        <v>2</v>
      </c>
      <c r="E22" s="110" t="s">
        <v>34</v>
      </c>
      <c r="F22" s="103">
        <v>25000</v>
      </c>
      <c r="G22" s="103">
        <f t="shared" si="0"/>
        <v>50000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1"/>
      <c r="B23" s="12" t="s">
        <v>35</v>
      </c>
      <c r="C23" s="99" t="s">
        <v>32</v>
      </c>
      <c r="D23" s="109">
        <v>8</v>
      </c>
      <c r="E23" s="110" t="s">
        <v>34</v>
      </c>
      <c r="F23" s="103">
        <v>25000</v>
      </c>
      <c r="G23" s="103">
        <f t="shared" si="0"/>
        <v>200000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1"/>
      <c r="B24" s="12" t="s">
        <v>36</v>
      </c>
      <c r="C24" s="99" t="s">
        <v>32</v>
      </c>
      <c r="D24" s="109">
        <v>6</v>
      </c>
      <c r="E24" s="110" t="s">
        <v>37</v>
      </c>
      <c r="F24" s="103">
        <v>25000</v>
      </c>
      <c r="G24" s="103">
        <f t="shared" si="0"/>
        <v>150000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1"/>
      <c r="B25" s="12" t="s">
        <v>38</v>
      </c>
      <c r="C25" s="99" t="s">
        <v>32</v>
      </c>
      <c r="D25" s="109">
        <v>60</v>
      </c>
      <c r="E25" s="110" t="s">
        <v>39</v>
      </c>
      <c r="F25" s="103">
        <v>25000</v>
      </c>
      <c r="G25" s="103">
        <f t="shared" si="0"/>
        <v>1500000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1"/>
      <c r="B26" s="12" t="s">
        <v>40</v>
      </c>
      <c r="C26" s="99" t="s">
        <v>32</v>
      </c>
      <c r="D26" s="109">
        <v>12</v>
      </c>
      <c r="E26" s="110" t="s">
        <v>41</v>
      </c>
      <c r="F26" s="103">
        <v>25000</v>
      </c>
      <c r="G26" s="103">
        <f t="shared" si="0"/>
        <v>300000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21"/>
      <c r="B27" s="12" t="s">
        <v>42</v>
      </c>
      <c r="C27" s="99" t="s">
        <v>32</v>
      </c>
      <c r="D27" s="109">
        <v>10</v>
      </c>
      <c r="E27" s="110" t="s">
        <v>33</v>
      </c>
      <c r="F27" s="103">
        <v>25000</v>
      </c>
      <c r="G27" s="103">
        <f t="shared" si="0"/>
        <v>250000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21"/>
      <c r="B28" s="12" t="s">
        <v>43</v>
      </c>
      <c r="C28" s="99" t="s">
        <v>32</v>
      </c>
      <c r="D28" s="109">
        <v>8</v>
      </c>
      <c r="E28" s="110" t="s">
        <v>44</v>
      </c>
      <c r="F28" s="103">
        <v>25000</v>
      </c>
      <c r="G28" s="103">
        <f t="shared" si="0"/>
        <v>200000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1"/>
      <c r="B29" s="28" t="s">
        <v>45</v>
      </c>
      <c r="C29" s="29"/>
      <c r="D29" s="111"/>
      <c r="E29" s="111"/>
      <c r="F29" s="111"/>
      <c r="G29" s="112">
        <f>SUM(G21:G28)</f>
        <v>2700000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1"/>
      <c r="B30" s="22"/>
      <c r="C30" s="23"/>
      <c r="D30" s="23"/>
      <c r="E30" s="23"/>
      <c r="F30" s="30"/>
      <c r="G30" s="3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>
      <c r="A31" s="5"/>
      <c r="B31" s="31" t="s">
        <v>46</v>
      </c>
      <c r="C31" s="32"/>
      <c r="D31" s="33"/>
      <c r="E31" s="33"/>
      <c r="F31" s="33"/>
      <c r="G31" s="3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5"/>
      <c r="B32" s="34" t="s">
        <v>25</v>
      </c>
      <c r="C32" s="34" t="s">
        <v>26</v>
      </c>
      <c r="D32" s="34" t="s">
        <v>27</v>
      </c>
      <c r="E32" s="34" t="s">
        <v>28</v>
      </c>
      <c r="F32" s="35" t="s">
        <v>29</v>
      </c>
      <c r="G32" s="34" t="s">
        <v>30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21"/>
      <c r="B33" s="12" t="s">
        <v>47</v>
      </c>
      <c r="C33" s="99" t="s">
        <v>48</v>
      </c>
      <c r="D33" s="109">
        <v>1</v>
      </c>
      <c r="E33" s="110" t="s">
        <v>49</v>
      </c>
      <c r="F33" s="103">
        <v>180000</v>
      </c>
      <c r="G33" s="103">
        <f t="shared" ref="G33:G36" si="1">(D33*F33)</f>
        <v>180000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1"/>
      <c r="B34" s="12" t="s">
        <v>50</v>
      </c>
      <c r="C34" s="99" t="s">
        <v>48</v>
      </c>
      <c r="D34" s="109">
        <v>0.25</v>
      </c>
      <c r="E34" s="110" t="s">
        <v>51</v>
      </c>
      <c r="F34" s="103">
        <v>180000</v>
      </c>
      <c r="G34" s="103">
        <f t="shared" si="1"/>
        <v>45000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1"/>
      <c r="B35" s="12" t="s">
        <v>52</v>
      </c>
      <c r="C35" s="99" t="s">
        <v>48</v>
      </c>
      <c r="D35" s="109">
        <v>1</v>
      </c>
      <c r="E35" s="110" t="s">
        <v>49</v>
      </c>
      <c r="F35" s="103">
        <v>250000</v>
      </c>
      <c r="G35" s="103">
        <f t="shared" si="1"/>
        <v>250000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1"/>
      <c r="B36" s="12" t="s">
        <v>53</v>
      </c>
      <c r="C36" s="99" t="s">
        <v>48</v>
      </c>
      <c r="D36" s="109">
        <v>1</v>
      </c>
      <c r="E36" s="110" t="s">
        <v>54</v>
      </c>
      <c r="F36" s="103">
        <v>45000</v>
      </c>
      <c r="G36" s="103">
        <f t="shared" si="1"/>
        <v>45000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5"/>
      <c r="B37" s="36" t="s">
        <v>55</v>
      </c>
      <c r="C37" s="37"/>
      <c r="D37" s="104"/>
      <c r="E37" s="104"/>
      <c r="F37" s="104"/>
      <c r="G37" s="105">
        <f>SUM(G33:G36)</f>
        <v>520000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>
      <c r="A38" s="1"/>
      <c r="B38" s="38"/>
      <c r="C38" s="39"/>
      <c r="D38" s="39"/>
      <c r="E38" s="39"/>
      <c r="F38" s="40"/>
      <c r="G38" s="4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5"/>
      <c r="B39" s="31" t="s">
        <v>56</v>
      </c>
      <c r="C39" s="32"/>
      <c r="D39" s="33"/>
      <c r="E39" s="33"/>
      <c r="F39" s="33"/>
      <c r="G39" s="3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5"/>
      <c r="B40" s="35" t="s">
        <v>57</v>
      </c>
      <c r="C40" s="35" t="s">
        <v>58</v>
      </c>
      <c r="D40" s="35" t="s">
        <v>59</v>
      </c>
      <c r="E40" s="35" t="s">
        <v>28</v>
      </c>
      <c r="F40" s="35" t="s">
        <v>29</v>
      </c>
      <c r="G40" s="35" t="s">
        <v>30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1"/>
      <c r="B41" s="41" t="s">
        <v>60</v>
      </c>
      <c r="C41" s="13"/>
      <c r="D41" s="113"/>
      <c r="E41" s="113"/>
      <c r="F41" s="106"/>
      <c r="G41" s="10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1"/>
      <c r="B42" s="7" t="s">
        <v>61</v>
      </c>
      <c r="C42" s="100" t="s">
        <v>62</v>
      </c>
      <c r="D42" s="106">
        <v>2000</v>
      </c>
      <c r="E42" s="114" t="s">
        <v>33</v>
      </c>
      <c r="F42" s="106">
        <v>180</v>
      </c>
      <c r="G42" s="106">
        <f t="shared" ref="G42:G45" si="2">(D42*F42)</f>
        <v>360000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1"/>
      <c r="B43" s="7" t="s">
        <v>63</v>
      </c>
      <c r="C43" s="100" t="s">
        <v>64</v>
      </c>
      <c r="D43" s="113">
        <v>400</v>
      </c>
      <c r="E43" s="114" t="s">
        <v>65</v>
      </c>
      <c r="F43" s="106">
        <v>1350</v>
      </c>
      <c r="G43" s="106">
        <f t="shared" si="2"/>
        <v>540000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1"/>
      <c r="B44" s="7" t="s">
        <v>66</v>
      </c>
      <c r="C44" s="101" t="s">
        <v>67</v>
      </c>
      <c r="D44" s="113">
        <v>400</v>
      </c>
      <c r="E44" s="113" t="s">
        <v>65</v>
      </c>
      <c r="F44" s="106">
        <v>1476</v>
      </c>
      <c r="G44" s="106">
        <f t="shared" si="2"/>
        <v>590400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1"/>
      <c r="B45" s="7" t="s">
        <v>68</v>
      </c>
      <c r="C45" s="100" t="s">
        <v>67</v>
      </c>
      <c r="D45" s="113">
        <v>600</v>
      </c>
      <c r="E45" s="114" t="s">
        <v>65</v>
      </c>
      <c r="F45" s="106">
        <v>1946</v>
      </c>
      <c r="G45" s="106">
        <f t="shared" si="2"/>
        <v>1167600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1"/>
      <c r="B46" s="41" t="s">
        <v>69</v>
      </c>
      <c r="C46" s="100"/>
      <c r="D46" s="113"/>
      <c r="E46" s="114"/>
      <c r="F46" s="106"/>
      <c r="G46" s="10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1"/>
      <c r="B47" s="7" t="s">
        <v>70</v>
      </c>
      <c r="C47" s="100" t="s">
        <v>71</v>
      </c>
      <c r="D47" s="113">
        <v>2</v>
      </c>
      <c r="E47" s="114" t="s">
        <v>72</v>
      </c>
      <c r="F47" s="106">
        <v>14420</v>
      </c>
      <c r="G47" s="106">
        <f>(D47*F47)</f>
        <v>28840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1"/>
      <c r="B48" s="41" t="s">
        <v>73</v>
      </c>
      <c r="C48" s="101"/>
      <c r="D48" s="113"/>
      <c r="E48" s="113"/>
      <c r="F48" s="106"/>
      <c r="G48" s="10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1"/>
      <c r="B49" s="42" t="s">
        <v>74</v>
      </c>
      <c r="C49" s="102" t="s">
        <v>75</v>
      </c>
      <c r="D49" s="115">
        <v>2</v>
      </c>
      <c r="E49" s="116" t="s">
        <v>76</v>
      </c>
      <c r="F49" s="117">
        <v>38000</v>
      </c>
      <c r="G49" s="106">
        <f>(D49*F49)</f>
        <v>76000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5"/>
      <c r="B50" s="36" t="s">
        <v>77</v>
      </c>
      <c r="C50" s="37"/>
      <c r="D50" s="104"/>
      <c r="E50" s="104"/>
      <c r="F50" s="104"/>
      <c r="G50" s="105">
        <f>SUM(G41:G49)</f>
        <v>2762840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>
      <c r="A51" s="1"/>
      <c r="B51" s="38"/>
      <c r="C51" s="39"/>
      <c r="D51" s="39"/>
      <c r="E51" s="39"/>
      <c r="F51" s="40"/>
      <c r="G51" s="4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>
      <c r="A52" s="5"/>
      <c r="B52" s="31" t="s">
        <v>78</v>
      </c>
      <c r="C52" s="32"/>
      <c r="D52" s="33"/>
      <c r="E52" s="33"/>
      <c r="F52" s="33"/>
      <c r="G52" s="3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5"/>
      <c r="B53" s="43" t="s">
        <v>79</v>
      </c>
      <c r="C53" s="44" t="s">
        <v>58</v>
      </c>
      <c r="D53" s="44" t="s">
        <v>59</v>
      </c>
      <c r="E53" s="43" t="s">
        <v>28</v>
      </c>
      <c r="F53" s="44" t="s">
        <v>29</v>
      </c>
      <c r="G53" s="43" t="s">
        <v>30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45"/>
      <c r="B54" s="12" t="s">
        <v>80</v>
      </c>
      <c r="C54" s="7" t="s">
        <v>81</v>
      </c>
      <c r="D54" s="106">
        <v>400</v>
      </c>
      <c r="E54" s="110" t="s">
        <v>82</v>
      </c>
      <c r="F54" s="106">
        <v>1200</v>
      </c>
      <c r="G54" s="106">
        <f t="shared" ref="G54:G56" si="3">(D54*F54)</f>
        <v>480000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45"/>
      <c r="B55" s="12" t="s">
        <v>83</v>
      </c>
      <c r="C55" s="7" t="s">
        <v>84</v>
      </c>
      <c r="D55" s="106">
        <v>2</v>
      </c>
      <c r="E55" s="110" t="s">
        <v>39</v>
      </c>
      <c r="F55" s="106">
        <v>20000</v>
      </c>
      <c r="G55" s="106">
        <f t="shared" si="3"/>
        <v>40000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45"/>
      <c r="B56" s="12" t="s">
        <v>85</v>
      </c>
      <c r="C56" s="7" t="s">
        <v>84</v>
      </c>
      <c r="D56" s="106">
        <v>4</v>
      </c>
      <c r="E56" s="110" t="s">
        <v>82</v>
      </c>
      <c r="F56" s="106">
        <v>40000</v>
      </c>
      <c r="G56" s="106">
        <f t="shared" si="3"/>
        <v>160000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5"/>
      <c r="B57" s="46" t="s">
        <v>86</v>
      </c>
      <c r="C57" s="47"/>
      <c r="D57" s="107"/>
      <c r="E57" s="107"/>
      <c r="F57" s="107"/>
      <c r="G57" s="108">
        <f>SUM(G54:G56)</f>
        <v>680000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>
      <c r="A58" s="1"/>
      <c r="B58" s="48"/>
      <c r="C58" s="48"/>
      <c r="D58" s="48"/>
      <c r="E58" s="48"/>
      <c r="F58" s="49"/>
      <c r="G58" s="4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45"/>
      <c r="B59" s="50" t="s">
        <v>87</v>
      </c>
      <c r="C59" s="51"/>
      <c r="D59" s="51"/>
      <c r="E59" s="51"/>
      <c r="F59" s="51"/>
      <c r="G59" s="52">
        <f>G29+G37+G50+G57</f>
        <v>6662840</v>
      </c>
      <c r="H59" s="5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45"/>
      <c r="B60" s="54" t="s">
        <v>88</v>
      </c>
      <c r="C60" s="55"/>
      <c r="D60" s="55"/>
      <c r="E60" s="55"/>
      <c r="F60" s="55"/>
      <c r="G60" s="56">
        <f>G59*0.05</f>
        <v>333142</v>
      </c>
      <c r="H60" s="5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45"/>
      <c r="B61" s="58" t="s">
        <v>89</v>
      </c>
      <c r="C61" s="59"/>
      <c r="D61" s="59"/>
      <c r="E61" s="59"/>
      <c r="F61" s="59"/>
      <c r="G61" s="60">
        <f>G60+G59</f>
        <v>6995982</v>
      </c>
      <c r="H61" s="5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45"/>
      <c r="B62" s="54" t="s">
        <v>90</v>
      </c>
      <c r="C62" s="55"/>
      <c r="D62" s="55"/>
      <c r="E62" s="55"/>
      <c r="F62" s="55"/>
      <c r="G62" s="56">
        <v>9000000</v>
      </c>
      <c r="H62" s="5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45"/>
      <c r="B63" s="61" t="s">
        <v>91</v>
      </c>
      <c r="C63" s="62"/>
      <c r="D63" s="62"/>
      <c r="E63" s="62"/>
      <c r="F63" s="62"/>
      <c r="G63" s="63">
        <f>G62-G61</f>
        <v>2004018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45"/>
      <c r="B64" s="64" t="s">
        <v>92</v>
      </c>
      <c r="C64" s="65"/>
      <c r="D64" s="65"/>
      <c r="E64" s="65"/>
      <c r="F64" s="65"/>
      <c r="G64" s="6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45"/>
      <c r="B65" s="67"/>
      <c r="C65" s="65"/>
      <c r="D65" s="65"/>
      <c r="E65" s="65"/>
      <c r="F65" s="65"/>
      <c r="G65" s="6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>
      <c r="A66" s="2"/>
      <c r="B66" s="68"/>
      <c r="C66" s="68"/>
      <c r="D66" s="68"/>
      <c r="E66" s="68"/>
      <c r="F66" s="68"/>
      <c r="G66" s="6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>
      <c r="A67" s="2"/>
      <c r="B67" s="69" t="s">
        <v>93</v>
      </c>
      <c r="C67" s="70"/>
      <c r="D67" s="70"/>
      <c r="E67" s="70"/>
      <c r="F67" s="71"/>
      <c r="G67" s="6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>
      <c r="A68" s="2"/>
      <c r="B68" s="72" t="s">
        <v>94</v>
      </c>
      <c r="C68" s="73"/>
      <c r="D68" s="73"/>
      <c r="E68" s="73"/>
      <c r="F68" s="74"/>
      <c r="G68" s="68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>
      <c r="A69" s="2"/>
      <c r="B69" s="72" t="s">
        <v>95</v>
      </c>
      <c r="C69" s="73"/>
      <c r="D69" s="73"/>
      <c r="E69" s="73"/>
      <c r="F69" s="74"/>
      <c r="G69" s="6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>
      <c r="A70" s="2"/>
      <c r="B70" s="72" t="s">
        <v>96</v>
      </c>
      <c r="C70" s="73"/>
      <c r="D70" s="73"/>
      <c r="E70" s="73"/>
      <c r="F70" s="74"/>
      <c r="G70" s="68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>
      <c r="A71" s="2"/>
      <c r="B71" s="72" t="s">
        <v>97</v>
      </c>
      <c r="C71" s="73"/>
      <c r="D71" s="73"/>
      <c r="E71" s="73"/>
      <c r="F71" s="74"/>
      <c r="G71" s="6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>
      <c r="A72" s="2"/>
      <c r="B72" s="72" t="s">
        <v>98</v>
      </c>
      <c r="C72" s="73"/>
      <c r="D72" s="73"/>
      <c r="E72" s="73"/>
      <c r="F72" s="74"/>
      <c r="G72" s="68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>
      <c r="A73" s="2"/>
      <c r="B73" s="75" t="s">
        <v>99</v>
      </c>
      <c r="C73" s="76"/>
      <c r="D73" s="76"/>
      <c r="E73" s="76"/>
      <c r="F73" s="77"/>
      <c r="G73" s="6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>
      <c r="A74" s="2"/>
      <c r="B74" s="67"/>
      <c r="C74" s="73"/>
      <c r="D74" s="73"/>
      <c r="E74" s="73"/>
      <c r="F74" s="73"/>
      <c r="G74" s="6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>
      <c r="A75" s="2"/>
      <c r="B75" s="124" t="s">
        <v>100</v>
      </c>
      <c r="C75" s="125"/>
      <c r="D75" s="78"/>
      <c r="E75" s="79"/>
      <c r="F75" s="79"/>
      <c r="G75" s="68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>
      <c r="A76" s="2"/>
      <c r="B76" s="80" t="s">
        <v>79</v>
      </c>
      <c r="C76" s="119" t="s">
        <v>114</v>
      </c>
      <c r="D76" s="81" t="s">
        <v>101</v>
      </c>
      <c r="E76" s="79"/>
      <c r="F76" s="79"/>
      <c r="G76" s="6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>
      <c r="A77" s="2"/>
      <c r="B77" s="82" t="s">
        <v>102</v>
      </c>
      <c r="C77" s="83">
        <f>G29</f>
        <v>2700000</v>
      </c>
      <c r="D77" s="84">
        <f>(C77/C83)</f>
        <v>0.38593581287087358</v>
      </c>
      <c r="E77" s="79"/>
      <c r="F77" s="79"/>
      <c r="G77" s="68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>
      <c r="A78" s="2"/>
      <c r="B78" s="82" t="s">
        <v>103</v>
      </c>
      <c r="C78" s="83">
        <v>0</v>
      </c>
      <c r="D78" s="84">
        <v>0</v>
      </c>
      <c r="E78" s="79"/>
      <c r="F78" s="79"/>
      <c r="G78" s="6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>
      <c r="A79" s="2"/>
      <c r="B79" s="82" t="s">
        <v>104</v>
      </c>
      <c r="C79" s="83">
        <f>G37</f>
        <v>520000</v>
      </c>
      <c r="D79" s="84">
        <f>(C79/C83)</f>
        <v>7.432837877513121E-2</v>
      </c>
      <c r="E79" s="79"/>
      <c r="F79" s="79"/>
      <c r="G79" s="6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>
      <c r="A80" s="2"/>
      <c r="B80" s="82" t="s">
        <v>57</v>
      </c>
      <c r="C80" s="83">
        <v>2762840</v>
      </c>
      <c r="D80" s="84">
        <f>(C80/C83)</f>
        <v>0.39491811156746831</v>
      </c>
      <c r="E80" s="79"/>
      <c r="F80" s="79"/>
      <c r="G80" s="68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>
      <c r="A81" s="2"/>
      <c r="B81" s="82" t="s">
        <v>105</v>
      </c>
      <c r="C81" s="85">
        <v>680000</v>
      </c>
      <c r="D81" s="84">
        <f>(C81/C83)</f>
        <v>9.7198649167479279E-2</v>
      </c>
      <c r="E81" s="86"/>
      <c r="F81" s="86"/>
      <c r="G81" s="68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>
      <c r="A82" s="2"/>
      <c r="B82" s="82" t="s">
        <v>106</v>
      </c>
      <c r="C82" s="85">
        <v>333142</v>
      </c>
      <c r="D82" s="84">
        <f>(C82/C83)</f>
        <v>4.7619047619047616E-2</v>
      </c>
      <c r="E82" s="86"/>
      <c r="F82" s="86"/>
      <c r="G82" s="68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>
      <c r="A83" s="2"/>
      <c r="B83" s="87" t="s">
        <v>107</v>
      </c>
      <c r="C83" s="88">
        <f t="shared" ref="C83:D83" si="4">SUM(C77:C82)</f>
        <v>6995982</v>
      </c>
      <c r="D83" s="89">
        <f t="shared" si="4"/>
        <v>1</v>
      </c>
      <c r="E83" s="86"/>
      <c r="F83" s="86"/>
      <c r="G83" s="6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>
      <c r="A84" s="2"/>
      <c r="B84" s="67"/>
      <c r="C84" s="65"/>
      <c r="D84" s="65"/>
      <c r="E84" s="65"/>
      <c r="F84" s="65"/>
      <c r="G84" s="6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>
      <c r="A85" s="2"/>
      <c r="B85" s="90"/>
      <c r="C85" s="65"/>
      <c r="D85" s="65"/>
      <c r="E85" s="65"/>
      <c r="F85" s="65"/>
      <c r="G85" s="6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>
      <c r="A86" s="2"/>
      <c r="B86" s="91"/>
      <c r="C86" s="92" t="s">
        <v>108</v>
      </c>
      <c r="D86" s="93"/>
      <c r="E86" s="94"/>
      <c r="F86" s="95"/>
      <c r="G86" s="6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>
      <c r="A87" s="2"/>
      <c r="B87" s="118" t="s">
        <v>113</v>
      </c>
      <c r="C87" s="96">
        <v>4900</v>
      </c>
      <c r="D87" s="96">
        <v>5000</v>
      </c>
      <c r="E87" s="97">
        <v>5100</v>
      </c>
      <c r="F87" s="98"/>
      <c r="G87" s="6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>
      <c r="A88" s="2"/>
      <c r="B88" s="87" t="s">
        <v>109</v>
      </c>
      <c r="C88" s="88">
        <f>(C83/C87)</f>
        <v>1427.7514285714285</v>
      </c>
      <c r="D88" s="88">
        <f>(C83/D87)</f>
        <v>1399.1964</v>
      </c>
      <c r="E88" s="88">
        <f>(C83/E87)</f>
        <v>1371.7611764705882</v>
      </c>
      <c r="F88" s="98"/>
      <c r="G88" s="6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>
      <c r="A89" s="2"/>
      <c r="B89" s="64" t="s">
        <v>110</v>
      </c>
      <c r="C89" s="73"/>
      <c r="D89" s="73"/>
      <c r="E89" s="73"/>
      <c r="F89" s="73"/>
      <c r="G89" s="6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/>
    <row r="291" spans="1:26" ht="15.75" customHeight="1"/>
    <row r="292" spans="1:26" ht="15.75" customHeight="1"/>
    <row r="293" spans="1:26" ht="15.75" customHeight="1"/>
    <row r="294" spans="1:26" ht="15.75" customHeight="1"/>
    <row r="295" spans="1:26" ht="15.75" customHeight="1"/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E15:F15"/>
    <mergeCell ref="B17:G17"/>
    <mergeCell ref="B75:C75"/>
    <mergeCell ref="E9:F9"/>
    <mergeCell ref="E10:F10"/>
    <mergeCell ref="E11:F11"/>
    <mergeCell ref="E13:F13"/>
    <mergeCell ref="E14:F14"/>
  </mergeCells>
  <pageMargins left="0.748031" right="0.748031" top="0.98425200000000002" bottom="0.98425200000000002" header="0" footer="0"/>
  <pageSetup paperSize="14" orientation="portrait" r:id="rId1"/>
  <headerFooter>
    <oddFooter>&amp;C000000&amp;P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Llanquitru Huicaleo Gabriela Andrea</dc:creator>
  <cp:lastModifiedBy>BENI LAGOS ANA MARIA</cp:lastModifiedBy>
  <dcterms:created xsi:type="dcterms:W3CDTF">2022-03-31T18:01:46Z</dcterms:created>
  <dcterms:modified xsi:type="dcterms:W3CDTF">2022-06-16T20:41:05Z</dcterms:modified>
</cp:coreProperties>
</file>