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victoria\"/>
    </mc:Choice>
  </mc:AlternateContent>
  <bookViews>
    <workbookView xWindow="0" yWindow="0" windowWidth="20490" windowHeight="7155"/>
  </bookViews>
  <sheets>
    <sheet name="Frambues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2" i="1" l="1"/>
  <c r="D122" i="1"/>
  <c r="C122" i="1"/>
  <c r="C116" i="1"/>
  <c r="C115" i="1"/>
  <c r="C114" i="1"/>
  <c r="C113" i="1"/>
  <c r="C112" i="1"/>
  <c r="C111" i="1"/>
  <c r="G98" i="1"/>
  <c r="G91" i="1" l="1"/>
  <c r="G86" i="1"/>
  <c r="G85" i="1"/>
  <c r="G83" i="1"/>
  <c r="G82" i="1"/>
  <c r="G81" i="1"/>
  <c r="G76" i="1"/>
  <c r="G75" i="1"/>
  <c r="G74" i="1"/>
  <c r="G73" i="1"/>
  <c r="G72" i="1"/>
  <c r="G71" i="1"/>
  <c r="G70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C117" i="1"/>
  <c r="D115" i="1" s="1"/>
  <c r="G92" i="1"/>
  <c r="G97" i="1"/>
  <c r="D114" i="1" l="1"/>
  <c r="D111" i="1"/>
  <c r="D113" i="1"/>
  <c r="D116" i="1"/>
  <c r="G55" i="1"/>
  <c r="G87" i="1"/>
  <c r="D117" i="1" l="1"/>
  <c r="G94" i="1"/>
  <c r="G95" i="1" s="1"/>
  <c r="G96" i="1" s="1"/>
</calcChain>
</file>

<file path=xl/sharedStrings.xml><?xml version="1.0" encoding="utf-8"?>
<sst xmlns="http://schemas.openxmlformats.org/spreadsheetml/2006/main" count="244" uniqueCount="140">
  <si>
    <t>RUBRO O CULTIVO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</si>
  <si>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</si>
  <si>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</si>
  <si>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</si>
  <si>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</si>
  <si>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</si>
  <si>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</si>
  <si>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</si>
  <si>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</si>
  <si>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</si>
  <si>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</si>
  <si>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</si>
  <si>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</si>
  <si>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</si>
  <si>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</si>
  <si>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</si>
  <si>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</si>
  <si>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</si>
  <si>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</si>
  <si>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</si>
  <si>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</si>
  <si>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</si>
  <si>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</si>
  <si>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</si>
  <si>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</si>
  <si>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Subtotal Jornadas Animal</t>
  </si>
  <si>
    <t>MAQUINARIA</t>
  </si>
  <si>
    <t>Septiembre-Octubre</t>
  </si>
  <si>
    <t>Octubre-Noviembre</t>
  </si>
  <si>
    <t>Noviembre-Diciembre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</si>
  <si>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</si>
  <si>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</si>
  <si>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</si>
  <si>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</si>
  <si>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</si>
  <si>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</si>
  <si>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</si>
  <si>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</si>
  <si>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</si>
  <si>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</si>
  <si>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</si>
  <si>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</si>
  <si>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</si>
  <si>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</si>
  <si>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</si>
  <si>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</si>
  <si>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</si>
  <si>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</si>
  <si>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</si>
  <si>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</si>
  <si>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</si>
  <si>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</si>
  <si>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</si>
  <si>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</si>
  <si>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</si>
  <si>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</si>
  <si>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</si>
  <si>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</si>
  <si>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</si>
  <si>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</si>
  <si>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</si>
  <si>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</si>
  <si>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</si>
  <si>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</si>
  <si>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</si>
  <si>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Araucania</t>
  </si>
  <si>
    <t>Diciembre</t>
  </si>
  <si>
    <t>Junio</t>
  </si>
  <si>
    <t>Marzo</t>
  </si>
  <si>
    <t>MEEKER</t>
  </si>
  <si>
    <t>VICTORIA</t>
  </si>
  <si>
    <t>Todas</t>
  </si>
  <si>
    <t xml:space="preserve"> Mercado local</t>
  </si>
  <si>
    <t>1er. Control de malezas</t>
  </si>
  <si>
    <t>Poda</t>
  </si>
  <si>
    <t>Recoger restos de poda</t>
  </si>
  <si>
    <t>1ra. aplicación de fertilizantes</t>
  </si>
  <si>
    <t>2da. fertilización</t>
  </si>
  <si>
    <t>Septiembre</t>
  </si>
  <si>
    <t>2do. control de malezas</t>
  </si>
  <si>
    <t>3ra. fertilización</t>
  </si>
  <si>
    <t>Octubre</t>
  </si>
  <si>
    <t>4ta. Fertilización</t>
  </si>
  <si>
    <t>Noviembre</t>
  </si>
  <si>
    <t>Aplicación de fungicida</t>
  </si>
  <si>
    <t>Aplicación de insecticida</t>
  </si>
  <si>
    <t xml:space="preserve">Riego </t>
  </si>
  <si>
    <t>Aplicación de bioestimulante</t>
  </si>
  <si>
    <t>4to. control de malezas</t>
  </si>
  <si>
    <t>Acomodar alambres</t>
  </si>
  <si>
    <t xml:space="preserve">Aplicación de fungicida </t>
  </si>
  <si>
    <t>Riegos</t>
  </si>
  <si>
    <t>Aplicación fungicida+Fertil. Foliar</t>
  </si>
  <si>
    <t>5to. control de malezas/Maq.</t>
  </si>
  <si>
    <t>5ta. fertilización</t>
  </si>
  <si>
    <t>Poda en verde</t>
  </si>
  <si>
    <t>Enero</t>
  </si>
  <si>
    <t>6to. control de malezas/Maq.</t>
  </si>
  <si>
    <t>6ta. fertilización</t>
  </si>
  <si>
    <t>7mo. control de malezas/Maq.</t>
  </si>
  <si>
    <t>Febrero</t>
  </si>
  <si>
    <t>7a. fertilización</t>
  </si>
  <si>
    <t xml:space="preserve">Riegos </t>
  </si>
  <si>
    <t>8a. fertilización</t>
  </si>
  <si>
    <t>Abril</t>
  </si>
  <si>
    <t>Cosecha</t>
  </si>
  <si>
    <t>Noviembre-Marzo</t>
  </si>
  <si>
    <t>Embalaje</t>
  </si>
  <si>
    <t>Mezcla PK</t>
  </si>
  <si>
    <t>Julio</t>
  </si>
  <si>
    <t>Urea</t>
  </si>
  <si>
    <t>Septiembre-Febrero</t>
  </si>
  <si>
    <t>Nitrato de calcio</t>
  </si>
  <si>
    <t>Sulfato de potasio</t>
  </si>
  <si>
    <t>Octubre-Febrero</t>
  </si>
  <si>
    <t>Fartum</t>
  </si>
  <si>
    <t>lt</t>
  </si>
  <si>
    <t>Noviembre-Enero</t>
  </si>
  <si>
    <t>Stimplex</t>
  </si>
  <si>
    <t>Frutaliv</t>
  </si>
  <si>
    <t>Noviembre-Febrero</t>
  </si>
  <si>
    <t>FUNGICIDAS</t>
  </si>
  <si>
    <t>Captan 80 WG</t>
  </si>
  <si>
    <t>Rovral 4 Flo</t>
  </si>
  <si>
    <t>Simazina</t>
  </si>
  <si>
    <t>Paraquat</t>
  </si>
  <si>
    <t>Agosto-Marzo</t>
  </si>
  <si>
    <t>Hache Uno 2000</t>
  </si>
  <si>
    <t>Punto 70 WP</t>
  </si>
  <si>
    <t>Gusathión M 35%</t>
  </si>
  <si>
    <t>Flete predio planta</t>
  </si>
  <si>
    <t>Viajes</t>
  </si>
  <si>
    <t>Enero a Marzo de 2022</t>
  </si>
  <si>
    <t>RENDIMIENTO (kilos/Há.)</t>
  </si>
  <si>
    <t>FRAMBUESA 2 año</t>
  </si>
  <si>
    <t>$/há</t>
  </si>
  <si>
    <t>Rendimiento (kilos/há)</t>
  </si>
  <si>
    <t>ESCENARIOS COSTO UNITARIO  ($/kilos)</t>
  </si>
  <si>
    <t>Costo unitario ($/kilo) (*)</t>
  </si>
  <si>
    <t>JORNADA ANIMAL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</si>
</sst>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\ _€_-;\-* #,##0.00\ _€_-;_-* &quot;-&quot;??\ _€_-;_-@_-"/>
    <numFmt numFmtId="167" formatCode="_-* #,##0\ _€_-;\-* #,##0\ _€_-;_-* &quot;-&quot;??\ _€_-;_-@_-"/>
    <numFmt numFmtId="168" formatCode="#,##0_ ;\-#,##0\ "/>
    <numFmt numFmtId="169" formatCode="_-* #,##0_-;\-* #,##0_-;_-* &quot;-&quot;??_-;_-@_-"/>
  </numFmts>
  <fonts count="26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2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sz val="12"/>
      <color rgb="FFFFFFFF"/>
      <name val="Arial"/>
      <family val="2"/>
    </font>
    <font>
      <b/>
      <sz val="12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sz val="10"/>
      <name val="Arial"/>
      <family val="2"/>
    </font>
    <font>
      <b/>
      <sz val="8"/>
      <color rgb="FFFFFFFF"/>
      <name val="Arial Narrow"/>
      <family val="2"/>
    </font>
    <font>
      <b/>
      <sz val="8"/>
      <color rgb="FF000000"/>
      <name val="Arial Narrow"/>
      <family val="2"/>
    </font>
    <font>
      <b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166" fontId="1" fillId="0" borderId="20" applyFont="0" applyFill="0" applyBorder="0" applyAlignment="0" applyProtection="0"/>
    <xf numFmtId="0" fontId="22" fillId="0" borderId="20"/>
    <xf numFmtId="166" fontId="22" fillId="0" borderId="20" applyFont="0" applyFill="0" applyBorder="0" applyAlignment="0" applyProtection="0"/>
  </cellStyleXfs>
  <cellXfs count="17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3" fillId="2" borderId="5" xfId="0" applyNumberFormat="1" applyFont="1" applyFill="1" applyBorder="1" applyAlignment="1">
      <alignment horizontal="right" wrapText="1"/>
    </xf>
    <xf numFmtId="3" fontId="3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3" fillId="2" borderId="5" xfId="0" applyNumberFormat="1" applyFont="1" applyFill="1" applyBorder="1" applyAlignment="1">
      <alignment horizontal="center" wrapText="1"/>
    </xf>
    <xf numFmtId="0" fontId="3" fillId="2" borderId="5" xfId="0" applyNumberFormat="1" applyFont="1" applyFill="1" applyBorder="1" applyAlignment="1">
      <alignment wrapText="1"/>
    </xf>
    <xf numFmtId="49" fontId="4" fillId="3" borderId="5" xfId="0" applyNumberFormat="1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3" fontId="4" fillId="3" borderId="13" xfId="0" applyNumberFormat="1" applyFont="1" applyFill="1" applyBorder="1" applyAlignment="1">
      <alignment vertical="center"/>
    </xf>
    <xf numFmtId="0" fontId="0" fillId="2" borderId="18" xfId="0" applyFont="1" applyFill="1" applyBorder="1" applyAlignment="1"/>
    <xf numFmtId="0" fontId="10" fillId="6" borderId="20" xfId="0" applyFont="1" applyFill="1" applyBorder="1" applyAlignment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5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4" fontId="2" fillId="2" borderId="20" xfId="0" applyNumberFormat="1" applyFont="1" applyFill="1" applyBorder="1" applyAlignment="1">
      <alignment vertical="center"/>
    </xf>
    <xf numFmtId="164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 applyAlignment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 applyAlignment="1"/>
    <xf numFmtId="49" fontId="8" fillId="7" borderId="35" xfId="0" applyNumberFormat="1" applyFont="1" applyFill="1" applyBorder="1" applyAlignment="1">
      <alignment vertical="center"/>
    </xf>
    <xf numFmtId="165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 applyAlignment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 applyAlignment="1"/>
    <xf numFmtId="0" fontId="10" fillId="2" borderId="43" xfId="0" applyFont="1" applyFill="1" applyBorder="1" applyAlignment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0" fontId="10" fillId="2" borderId="48" xfId="0" applyFont="1" applyFill="1" applyBorder="1" applyAlignment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49" fontId="8" fillId="7" borderId="50" xfId="0" applyNumberFormat="1" applyFont="1" applyFill="1" applyBorder="1" applyAlignment="1">
      <alignment vertical="center"/>
    </xf>
    <xf numFmtId="165" fontId="8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0" fontId="16" fillId="0" borderId="20" xfId="0" applyFont="1" applyFill="1" applyBorder="1" applyAlignment="1">
      <alignment vertical="center"/>
    </xf>
    <xf numFmtId="0" fontId="16" fillId="0" borderId="20" xfId="0" applyFont="1" applyFill="1" applyBorder="1"/>
    <xf numFmtId="0" fontId="15" fillId="0" borderId="20" xfId="0" applyFont="1" applyFill="1" applyBorder="1" applyAlignment="1">
      <alignment vertical="center"/>
    </xf>
    <xf numFmtId="0" fontId="15" fillId="0" borderId="20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right" vertical="center"/>
    </xf>
    <xf numFmtId="0" fontId="14" fillId="0" borderId="20" xfId="0" applyFont="1" applyFill="1" applyBorder="1"/>
    <xf numFmtId="0" fontId="14" fillId="0" borderId="20" xfId="0" applyFont="1" applyFill="1" applyBorder="1" applyAlignment="1">
      <alignment horizontal="center"/>
    </xf>
    <xf numFmtId="167" fontId="14" fillId="0" borderId="20" xfId="1" applyNumberFormat="1" applyFont="1" applyFill="1" applyBorder="1"/>
    <xf numFmtId="2" fontId="14" fillId="0" borderId="20" xfId="0" applyNumberFormat="1" applyFont="1" applyFill="1" applyBorder="1" applyAlignment="1">
      <alignment horizontal="center"/>
    </xf>
    <xf numFmtId="0" fontId="17" fillId="0" borderId="20" xfId="0" applyFont="1" applyFill="1" applyBorder="1" applyAlignment="1">
      <alignment vertical="center"/>
    </xf>
    <xf numFmtId="0" fontId="17" fillId="0" borderId="20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169" fontId="16" fillId="0" borderId="20" xfId="0" applyNumberFormat="1" applyFont="1" applyFill="1" applyBorder="1"/>
    <xf numFmtId="0" fontId="0" fillId="0" borderId="20" xfId="0" applyNumberFormat="1" applyFont="1" applyFill="1" applyBorder="1" applyAlignment="1"/>
    <xf numFmtId="0" fontId="18" fillId="0" borderId="20" xfId="0" applyFont="1" applyFill="1" applyBorder="1"/>
    <xf numFmtId="0" fontId="18" fillId="0" borderId="20" xfId="0" applyFont="1" applyFill="1" applyBorder="1" applyAlignment="1">
      <alignment horizontal="center"/>
    </xf>
    <xf numFmtId="167" fontId="18" fillId="0" borderId="20" xfId="1" applyNumberFormat="1" applyFont="1" applyFill="1" applyBorder="1"/>
    <xf numFmtId="3" fontId="17" fillId="0" borderId="20" xfId="0" applyNumberFormat="1" applyFont="1" applyFill="1" applyBorder="1" applyAlignment="1">
      <alignment horizontal="center" vertical="center"/>
    </xf>
    <xf numFmtId="0" fontId="21" fillId="0" borderId="53" xfId="0" applyFont="1" applyFill="1" applyBorder="1" applyAlignment="1">
      <alignment horizontal="right"/>
    </xf>
    <xf numFmtId="3" fontId="21" fillId="0" borderId="53" xfId="0" applyNumberFormat="1" applyFont="1" applyFill="1" applyBorder="1" applyAlignment="1">
      <alignment horizontal="right"/>
    </xf>
    <xf numFmtId="0" fontId="21" fillId="0" borderId="53" xfId="0" applyFont="1" applyFill="1" applyBorder="1" applyAlignment="1">
      <alignment horizontal="right" wrapText="1"/>
    </xf>
    <xf numFmtId="0" fontId="20" fillId="0" borderId="53" xfId="2" applyFont="1" applyFill="1" applyBorder="1"/>
    <xf numFmtId="0" fontId="21" fillId="0" borderId="53" xfId="0" applyFont="1" applyFill="1" applyBorder="1" applyAlignment="1">
      <alignment horizontal="center" wrapText="1"/>
    </xf>
    <xf numFmtId="0" fontId="21" fillId="0" borderId="53" xfId="0" applyFont="1" applyFill="1" applyBorder="1"/>
    <xf numFmtId="0" fontId="19" fillId="0" borderId="53" xfId="0" applyFont="1" applyFill="1" applyBorder="1" applyAlignment="1">
      <alignment horizontal="left" vertical="center" wrapText="1"/>
    </xf>
    <xf numFmtId="0" fontId="19" fillId="0" borderId="53" xfId="0" applyFont="1" applyFill="1" applyBorder="1" applyAlignment="1">
      <alignment horizontal="center" vertical="center" wrapText="1"/>
    </xf>
    <xf numFmtId="3" fontId="19" fillId="0" borderId="53" xfId="0" applyNumberFormat="1" applyFont="1" applyFill="1" applyBorder="1" applyAlignment="1">
      <alignment horizontal="center" vertical="center" wrapText="1"/>
    </xf>
    <xf numFmtId="169" fontId="21" fillId="0" borderId="53" xfId="0" applyNumberFormat="1" applyFont="1" applyFill="1" applyBorder="1"/>
    <xf numFmtId="166" fontId="20" fillId="0" borderId="53" xfId="3" applyFont="1" applyFill="1" applyBorder="1" applyAlignment="1">
      <alignment horizontal="center"/>
    </xf>
    <xf numFmtId="0" fontId="20" fillId="0" borderId="53" xfId="2" applyFont="1" applyFill="1" applyBorder="1" applyAlignment="1">
      <alignment horizontal="left"/>
    </xf>
    <xf numFmtId="0" fontId="23" fillId="0" borderId="53" xfId="0" applyFont="1" applyFill="1" applyBorder="1" applyAlignment="1">
      <alignment horizontal="center" vertical="center" wrapText="1"/>
    </xf>
    <xf numFmtId="0" fontId="24" fillId="0" borderId="53" xfId="0" applyFont="1" applyFill="1" applyBorder="1"/>
    <xf numFmtId="0" fontId="0" fillId="2" borderId="54" xfId="0" applyFont="1" applyFill="1" applyBorder="1" applyAlignment="1"/>
    <xf numFmtId="49" fontId="3" fillId="2" borderId="56" xfId="0" applyNumberFormat="1" applyFont="1" applyFill="1" applyBorder="1" applyAlignment="1">
      <alignment vertical="center" wrapText="1"/>
    </xf>
    <xf numFmtId="0" fontId="21" fillId="0" borderId="53" xfId="0" applyNumberFormat="1" applyFont="1" applyFill="1" applyBorder="1" applyAlignment="1">
      <alignment horizontal="right" wrapText="1"/>
    </xf>
    <xf numFmtId="168" fontId="20" fillId="0" borderId="53" xfId="3" applyNumberFormat="1" applyFont="1" applyFill="1" applyBorder="1" applyAlignment="1">
      <alignment horizontal="right"/>
    </xf>
    <xf numFmtId="168" fontId="21" fillId="0" borderId="53" xfId="0" applyNumberFormat="1" applyFont="1" applyFill="1" applyBorder="1" applyAlignment="1">
      <alignment horizontal="right"/>
    </xf>
    <xf numFmtId="0" fontId="20" fillId="0" borderId="53" xfId="3" quotePrefix="1" applyNumberFormat="1" applyFont="1" applyFill="1" applyBorder="1" applyAlignment="1">
      <alignment horizontal="right"/>
    </xf>
    <xf numFmtId="0" fontId="20" fillId="0" borderId="53" xfId="3" applyNumberFormat="1" applyFont="1" applyFill="1" applyBorder="1" applyAlignment="1">
      <alignment horizontal="right"/>
    </xf>
    <xf numFmtId="0" fontId="20" fillId="0" borderId="53" xfId="2" applyFont="1" applyFill="1" applyBorder="1" applyAlignment="1">
      <alignment horizontal="right"/>
    </xf>
    <xf numFmtId="0" fontId="4" fillId="3" borderId="5" xfId="0" applyFont="1" applyFill="1" applyBorder="1" applyAlignment="1">
      <alignment horizontal="right" vertical="center"/>
    </xf>
    <xf numFmtId="3" fontId="4" fillId="3" borderId="5" xfId="0" applyNumberFormat="1" applyFont="1" applyFill="1" applyBorder="1" applyAlignment="1">
      <alignment horizontal="right" vertical="center"/>
    </xf>
    <xf numFmtId="3" fontId="20" fillId="0" borderId="53" xfId="3" applyNumberFormat="1" applyFont="1" applyFill="1" applyBorder="1" applyAlignment="1">
      <alignment horizontal="right"/>
    </xf>
    <xf numFmtId="0" fontId="19" fillId="0" borderId="53" xfId="0" applyFont="1" applyFill="1" applyBorder="1" applyAlignment="1">
      <alignment horizontal="right" vertical="center" wrapText="1"/>
    </xf>
    <xf numFmtId="3" fontId="19" fillId="0" borderId="53" xfId="0" applyNumberFormat="1" applyFont="1" applyFill="1" applyBorder="1" applyAlignment="1">
      <alignment horizontal="right" vertical="center" wrapText="1"/>
    </xf>
    <xf numFmtId="0" fontId="23" fillId="0" borderId="53" xfId="0" applyFont="1" applyFill="1" applyBorder="1" applyAlignment="1">
      <alignment horizontal="right" vertical="center" wrapText="1"/>
    </xf>
    <xf numFmtId="3" fontId="23" fillId="0" borderId="53" xfId="0" applyNumberFormat="1" applyFont="1" applyFill="1" applyBorder="1" applyAlignment="1">
      <alignment horizontal="right" vertical="center" wrapText="1"/>
    </xf>
    <xf numFmtId="3" fontId="20" fillId="0" borderId="53" xfId="3" applyNumberFormat="1" applyFont="1" applyFill="1" applyBorder="1" applyAlignment="1">
      <alignment horizontal="right" vertical="center"/>
    </xf>
    <xf numFmtId="3" fontId="4" fillId="3" borderId="17" xfId="0" applyNumberFormat="1" applyFont="1" applyFill="1" applyBorder="1" applyAlignment="1">
      <alignment vertical="center"/>
    </xf>
    <xf numFmtId="3" fontId="8" fillId="7" borderId="51" xfId="0" applyNumberFormat="1" applyFont="1" applyFill="1" applyBorder="1" applyAlignment="1">
      <alignment vertical="center"/>
    </xf>
    <xf numFmtId="3" fontId="8" fillId="7" borderId="52" xfId="0" applyNumberFormat="1" applyFont="1" applyFill="1" applyBorder="1" applyAlignment="1">
      <alignment vertical="center"/>
    </xf>
    <xf numFmtId="0" fontId="21" fillId="0" borderId="53" xfId="0" applyFont="1" applyFill="1" applyBorder="1" applyAlignment="1">
      <alignment horizontal="left"/>
    </xf>
    <xf numFmtId="0" fontId="21" fillId="0" borderId="53" xfId="0" applyFont="1" applyFill="1" applyBorder="1" applyAlignment="1">
      <alignment horizontal="left" vertical="center" wrapText="1"/>
    </xf>
    <xf numFmtId="17" fontId="21" fillId="0" borderId="53" xfId="0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wrapText="1"/>
    </xf>
    <xf numFmtId="49" fontId="3" fillId="2" borderId="5" xfId="0" applyNumberFormat="1" applyFont="1" applyFill="1" applyBorder="1" applyAlignment="1"/>
    <xf numFmtId="0" fontId="3" fillId="2" borderId="5" xfId="0" applyFont="1" applyFill="1" applyBorder="1" applyAlignment="1"/>
    <xf numFmtId="49" fontId="25" fillId="5" borderId="24" xfId="0" applyNumberFormat="1" applyFont="1" applyFill="1" applyBorder="1" applyAlignment="1">
      <alignment vertical="center"/>
    </xf>
    <xf numFmtId="0" fontId="25" fillId="5" borderId="25" xfId="0" applyFont="1" applyFill="1" applyBorder="1" applyAlignment="1">
      <alignment vertical="center"/>
    </xf>
    <xf numFmtId="164" fontId="25" fillId="5" borderId="26" xfId="0" applyNumberFormat="1" applyFont="1" applyFill="1" applyBorder="1" applyAlignment="1">
      <alignment vertical="center"/>
    </xf>
    <xf numFmtId="49" fontId="25" fillId="3" borderId="27" xfId="0" applyNumberFormat="1" applyFont="1" applyFill="1" applyBorder="1" applyAlignment="1">
      <alignment vertical="center"/>
    </xf>
    <xf numFmtId="0" fontId="25" fillId="3" borderId="13" xfId="0" applyFont="1" applyFill="1" applyBorder="1" applyAlignment="1">
      <alignment vertical="center"/>
    </xf>
    <xf numFmtId="164" fontId="25" fillId="3" borderId="28" xfId="0" applyNumberFormat="1" applyFont="1" applyFill="1" applyBorder="1" applyAlignment="1">
      <alignment vertical="center"/>
    </xf>
    <xf numFmtId="49" fontId="25" fillId="5" borderId="27" xfId="0" applyNumberFormat="1" applyFont="1" applyFill="1" applyBorder="1" applyAlignment="1">
      <alignment vertical="center"/>
    </xf>
    <xf numFmtId="0" fontId="25" fillId="5" borderId="13" xfId="0" applyFont="1" applyFill="1" applyBorder="1" applyAlignment="1">
      <alignment vertical="center"/>
    </xf>
    <xf numFmtId="164" fontId="25" fillId="5" borderId="28" xfId="0" applyNumberFormat="1" applyFont="1" applyFill="1" applyBorder="1" applyAlignment="1">
      <alignment vertical="center"/>
    </xf>
    <xf numFmtId="49" fontId="25" fillId="5" borderId="29" xfId="0" applyNumberFormat="1" applyFont="1" applyFill="1" applyBorder="1" applyAlignment="1">
      <alignment vertical="center"/>
    </xf>
    <xf numFmtId="0" fontId="25" fillId="5" borderId="30" xfId="0" applyFont="1" applyFill="1" applyBorder="1" applyAlignment="1">
      <alignment vertical="center"/>
    </xf>
    <xf numFmtId="164" fontId="25" fillId="5" borderId="30" xfId="0" applyNumberFormat="1" applyFont="1" applyFill="1" applyBorder="1" applyAlignment="1">
      <alignment vertical="center"/>
    </xf>
    <xf numFmtId="49" fontId="25" fillId="3" borderId="56" xfId="0" applyNumberFormat="1" applyFont="1" applyFill="1" applyBorder="1" applyAlignment="1">
      <alignment vertical="center" wrapText="1"/>
    </xf>
    <xf numFmtId="0" fontId="3" fillId="2" borderId="6" xfId="0" applyFont="1" applyFill="1" applyBorder="1" applyAlignment="1"/>
    <xf numFmtId="0" fontId="3" fillId="2" borderId="55" xfId="0" applyFont="1" applyFill="1" applyBorder="1" applyAlignment="1">
      <alignment wrapText="1"/>
    </xf>
    <xf numFmtId="14" fontId="3" fillId="2" borderId="7" xfId="0" applyNumberFormat="1" applyFont="1" applyFill="1" applyBorder="1" applyAlignment="1"/>
    <xf numFmtId="0" fontId="3" fillId="2" borderId="3" xfId="0" applyFont="1" applyFill="1" applyBorder="1" applyAlignment="1"/>
    <xf numFmtId="0" fontId="3" fillId="2" borderId="7" xfId="0" applyFont="1" applyFill="1" applyBorder="1" applyAlignment="1"/>
    <xf numFmtId="0" fontId="3" fillId="2" borderId="7" xfId="0" applyFont="1" applyFill="1" applyBorder="1" applyAlignment="1">
      <alignment horizontal="justify" wrapText="1"/>
    </xf>
    <xf numFmtId="0" fontId="3" fillId="2" borderId="9" xfId="0" applyFont="1" applyFill="1" applyBorder="1" applyAlignment="1"/>
    <xf numFmtId="0" fontId="3" fillId="2" borderId="10" xfId="0" applyFont="1" applyFill="1" applyBorder="1" applyAlignment="1">
      <alignment horizontal="left"/>
    </xf>
    <xf numFmtId="0" fontId="3" fillId="2" borderId="10" xfId="0" applyFont="1" applyFill="1" applyBorder="1" applyAlignment="1"/>
    <xf numFmtId="49" fontId="25" fillId="5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25" fillId="3" borderId="5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/>
    <xf numFmtId="49" fontId="25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9" fontId="25" fillId="3" borderId="13" xfId="0" applyNumberFormat="1" applyFont="1" applyFill="1" applyBorder="1" applyAlignment="1">
      <alignment horizontal="center" vertical="center"/>
    </xf>
    <xf numFmtId="49" fontId="25" fillId="3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5" xfId="0" applyFont="1" applyFill="1" applyBorder="1" applyAlignment="1"/>
    <xf numFmtId="0" fontId="3" fillId="2" borderId="16" xfId="0" applyFont="1" applyFill="1" applyBorder="1" applyAlignment="1"/>
    <xf numFmtId="3" fontId="3" fillId="2" borderId="16" xfId="0" applyNumberFormat="1" applyFont="1" applyFill="1" applyBorder="1" applyAlignment="1"/>
    <xf numFmtId="49" fontId="25" fillId="3" borderId="11" xfId="0" applyNumberFormat="1" applyFont="1" applyFill="1" applyBorder="1" applyAlignment="1">
      <alignment horizontal="center" vertical="center"/>
    </xf>
    <xf numFmtId="49" fontId="25" fillId="3" borderId="11" xfId="0" applyNumberFormat="1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/>
    </xf>
    <xf numFmtId="49" fontId="4" fillId="3" borderId="17" xfId="0" applyNumberFormat="1" applyFont="1" applyFill="1" applyBorder="1" applyAlignment="1">
      <alignment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vertical="center"/>
    </xf>
    <xf numFmtId="0" fontId="3" fillId="2" borderId="23" xfId="0" applyFont="1" applyFill="1" applyBorder="1" applyAlignment="1"/>
    <xf numFmtId="3" fontId="3" fillId="2" borderId="23" xfId="0" applyNumberFormat="1" applyFont="1" applyFill="1" applyBorder="1" applyAlignment="1"/>
    <xf numFmtId="3" fontId="21" fillId="0" borderId="53" xfId="0" applyNumberFormat="1" applyFont="1" applyFill="1" applyBorder="1" applyAlignment="1">
      <alignment horizontal="left"/>
    </xf>
    <xf numFmtId="0" fontId="21" fillId="0" borderId="53" xfId="0" applyFont="1" applyFill="1" applyBorder="1" applyAlignment="1">
      <alignment horizontal="left" wrapText="1"/>
    </xf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49" fontId="4" fillId="3" borderId="5" xfId="0" applyNumberFormat="1" applyFont="1" applyFill="1" applyBorder="1" applyAlignment="1">
      <alignment wrapText="1"/>
    </xf>
    <xf numFmtId="0" fontId="4" fillId="4" borderId="5" xfId="0" applyFont="1" applyFill="1" applyBorder="1" applyAlignment="1">
      <alignment wrapText="1"/>
    </xf>
    <xf numFmtId="49" fontId="3" fillId="2" borderId="5" xfId="0" applyNumberFormat="1" applyFont="1" applyFill="1" applyBorder="1" applyAlignment="1"/>
    <xf numFmtId="0" fontId="3" fillId="2" borderId="5" xfId="0" applyFont="1" applyFill="1" applyBorder="1" applyAlignment="1"/>
    <xf numFmtId="49" fontId="25" fillId="3" borderId="5" xfId="0" applyNumberFormat="1" applyFont="1" applyFill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</cellXfs>
  <cellStyles count="4">
    <cellStyle name="Millares 2" xfId="3"/>
    <cellStyle name="Millares_Hoja1" xfId="1"/>
    <cellStyle name="Normal" xfId="0" builtinId="0"/>
    <cellStyle name="Normal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161925</xdr:rowOff>
    </xdr:from>
    <xdr:to>
      <xdr:col>6</xdr:col>
      <xdr:colOff>295275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61925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23"/>
  <sheetViews>
    <sheetView showGridLines="0" tabSelected="1" topLeftCell="A28" zoomScaleNormal="100" workbookViewId="0">
      <selection activeCell="K14" sqref="K14"/>
    </sheetView>
  </sheetViews>
  <sheetFormatPr baseColWidth="10" defaultColWidth="10.85546875" defaultRowHeight="11.25" customHeight="1"/>
  <cols>
    <col min="1" max="1" width="4.42578125" style="1" customWidth="1"/>
    <col min="2" max="2" width="21.140625" style="1" customWidth="1"/>
    <col min="3" max="3" width="19.42578125" style="1" customWidth="1"/>
    <col min="4" max="4" width="8.7109375" style="1" customWidth="1"/>
    <col min="5" max="5" width="18.42578125" style="1" customWidth="1"/>
    <col min="6" max="6" width="11.85546875" style="1" customWidth="1"/>
    <col min="7" max="7" width="17.28515625" style="1" customWidth="1"/>
    <col min="8" max="12" width="10.85546875" style="1" customWidth="1"/>
    <col min="13" max="13" width="13.85546875" style="1" customWidth="1"/>
    <col min="14" max="14" width="13" style="1" customWidth="1"/>
    <col min="15" max="15" width="12.85546875" style="1" customWidth="1"/>
    <col min="16" max="255" width="10.85546875" style="1" customWidth="1"/>
  </cols>
  <sheetData>
    <row r="1" spans="1:14" ht="15" customHeight="1">
      <c r="A1" s="2"/>
      <c r="B1" s="2"/>
      <c r="C1" s="2"/>
      <c r="D1" s="2"/>
      <c r="E1" s="2"/>
      <c r="F1" s="2"/>
      <c r="G1" s="2"/>
    </row>
    <row r="2" spans="1:14" ht="15" customHeight="1">
      <c r="A2" s="2"/>
      <c r="B2" s="2"/>
      <c r="C2" s="2"/>
      <c r="D2" s="2"/>
      <c r="E2" s="2"/>
      <c r="F2" s="2"/>
      <c r="G2" s="2"/>
    </row>
    <row r="3" spans="1:14" ht="15" customHeight="1">
      <c r="A3" s="2"/>
      <c r="B3" s="2"/>
      <c r="C3" s="2"/>
      <c r="D3" s="2"/>
      <c r="E3" s="2"/>
      <c r="F3" s="2"/>
      <c r="G3" s="2"/>
    </row>
    <row r="4" spans="1:14" ht="15" customHeight="1">
      <c r="A4" s="2"/>
      <c r="B4" s="2"/>
      <c r="C4" s="2"/>
      <c r="D4" s="2"/>
      <c r="E4" s="2"/>
      <c r="F4" s="2"/>
      <c r="G4" s="2"/>
    </row>
    <row r="5" spans="1:14" ht="15" customHeight="1">
      <c r="A5" s="2"/>
      <c r="B5" s="2"/>
      <c r="C5" s="2"/>
      <c r="D5" s="2"/>
      <c r="E5" s="2"/>
      <c r="F5" s="2"/>
      <c r="G5" s="2"/>
    </row>
    <row r="6" spans="1:14" ht="15" customHeight="1">
      <c r="A6" s="2"/>
      <c r="B6" s="2"/>
      <c r="C6" s="2"/>
      <c r="D6" s="2"/>
      <c r="E6" s="2"/>
      <c r="F6" s="2"/>
      <c r="G6" s="2"/>
    </row>
    <row r="7" spans="1:14" ht="15" customHeight="1">
      <c r="A7" s="2"/>
      <c r="B7" s="2"/>
      <c r="C7" s="2"/>
      <c r="D7" s="2"/>
      <c r="E7" s="2"/>
      <c r="F7" s="2"/>
      <c r="G7" s="2"/>
    </row>
    <row r="8" spans="1:14" ht="15" customHeight="1">
      <c r="A8" s="2"/>
      <c r="B8" s="90"/>
      <c r="C8" s="3"/>
      <c r="D8" s="2"/>
      <c r="E8" s="3"/>
      <c r="F8" s="3"/>
      <c r="G8" s="3"/>
    </row>
    <row r="9" spans="1:14" ht="12" customHeight="1">
      <c r="A9" s="27"/>
      <c r="B9" s="127" t="s">
        <v>0</v>
      </c>
      <c r="C9" s="109" t="s">
        <v>134</v>
      </c>
      <c r="D9" s="128"/>
      <c r="E9" s="167" t="s">
        <v>133</v>
      </c>
      <c r="F9" s="168"/>
      <c r="G9" s="161">
        <v>4000</v>
      </c>
    </row>
    <row r="10" spans="1:14" ht="38.25" customHeight="1">
      <c r="A10" s="27"/>
      <c r="B10" s="91" t="s">
        <v>1</v>
      </c>
      <c r="C10" s="110" t="s">
        <v>69</v>
      </c>
      <c r="D10" s="128"/>
      <c r="E10" s="165" t="s">
        <v>2</v>
      </c>
      <c r="F10" s="166"/>
      <c r="G10" s="162" t="s">
        <v>132</v>
      </c>
    </row>
    <row r="11" spans="1:14" ht="18" customHeight="1">
      <c r="A11" s="27"/>
      <c r="B11" s="91" t="s">
        <v>3</v>
      </c>
      <c r="C11" s="109" t="s">
        <v>4</v>
      </c>
      <c r="D11" s="128"/>
      <c r="E11" s="165" t="s">
        <v>5</v>
      </c>
      <c r="F11" s="166"/>
      <c r="G11" s="161">
        <v>1500</v>
      </c>
    </row>
    <row r="12" spans="1:14" ht="15" customHeight="1">
      <c r="A12" s="27"/>
      <c r="B12" s="91" t="s">
        <v>6</v>
      </c>
      <c r="C12" s="109" t="s">
        <v>65</v>
      </c>
      <c r="D12" s="128"/>
      <c r="E12" s="113" t="s">
        <v>7</v>
      </c>
      <c r="F12" s="114"/>
      <c r="G12" s="161">
        <v>6000000</v>
      </c>
    </row>
    <row r="13" spans="1:14" ht="11.25" customHeight="1">
      <c r="A13" s="27"/>
      <c r="B13" s="91" t="s">
        <v>8</v>
      </c>
      <c r="C13" s="109" t="s">
        <v>70</v>
      </c>
      <c r="D13" s="128"/>
      <c r="E13" s="165" t="s">
        <v>9</v>
      </c>
      <c r="F13" s="166"/>
      <c r="G13" s="109" t="s">
        <v>72</v>
      </c>
    </row>
    <row r="14" spans="1:14" ht="13.5" customHeight="1">
      <c r="A14" s="27"/>
      <c r="B14" s="91" t="s">
        <v>10</v>
      </c>
      <c r="C14" s="109" t="s">
        <v>71</v>
      </c>
      <c r="D14" s="128"/>
      <c r="E14" s="165" t="s">
        <v>11</v>
      </c>
      <c r="F14" s="166"/>
      <c r="G14" s="109" t="s">
        <v>132</v>
      </c>
    </row>
    <row r="15" spans="1:14" ht="25.5" customHeight="1">
      <c r="A15" s="27"/>
      <c r="B15" s="91" t="s">
        <v>12</v>
      </c>
      <c r="C15" s="111">
        <v>44713</v>
      </c>
      <c r="D15" s="128"/>
      <c r="E15" s="169" t="s">
        <v>13</v>
      </c>
      <c r="F15" s="170"/>
      <c r="G15" s="162" t="s">
        <v>14</v>
      </c>
      <c r="I15" s="60"/>
      <c r="J15" s="58"/>
      <c r="K15" s="58"/>
      <c r="L15" s="58"/>
      <c r="M15" s="58"/>
      <c r="N15" s="59"/>
    </row>
    <row r="16" spans="1:14" ht="12" customHeight="1">
      <c r="A16" s="2"/>
      <c r="B16" s="129"/>
      <c r="C16" s="130"/>
      <c r="D16" s="131"/>
      <c r="E16" s="132"/>
      <c r="F16" s="132"/>
      <c r="G16" s="133"/>
      <c r="I16" s="61"/>
      <c r="J16" s="61"/>
      <c r="K16" s="61"/>
      <c r="L16" s="61"/>
      <c r="M16" s="61"/>
      <c r="N16" s="62"/>
    </row>
    <row r="17" spans="1:14" ht="12" customHeight="1">
      <c r="A17" s="7"/>
      <c r="B17" s="171" t="s">
        <v>15</v>
      </c>
      <c r="C17" s="172"/>
      <c r="D17" s="172"/>
      <c r="E17" s="172"/>
      <c r="F17" s="172"/>
      <c r="G17" s="172"/>
      <c r="I17" s="61"/>
      <c r="J17" s="61"/>
      <c r="K17" s="61"/>
      <c r="L17" s="61"/>
      <c r="M17" s="61"/>
      <c r="N17" s="62"/>
    </row>
    <row r="18" spans="1:14" ht="12" customHeight="1">
      <c r="A18" s="2"/>
      <c r="B18" s="134"/>
      <c r="C18" s="135"/>
      <c r="D18" s="135"/>
      <c r="E18" s="135"/>
      <c r="F18" s="136"/>
      <c r="G18" s="136"/>
      <c r="I18" s="61"/>
      <c r="J18" s="61"/>
      <c r="K18" s="61"/>
      <c r="L18" s="61"/>
      <c r="M18" s="61"/>
      <c r="N18" s="62"/>
    </row>
    <row r="19" spans="1:14" ht="12" customHeight="1">
      <c r="A19" s="4"/>
      <c r="B19" s="137" t="s">
        <v>16</v>
      </c>
      <c r="C19" s="138"/>
      <c r="D19" s="139"/>
      <c r="E19" s="139"/>
      <c r="F19" s="139"/>
      <c r="G19" s="139"/>
      <c r="I19" s="63"/>
      <c r="J19" s="64"/>
      <c r="K19" s="64"/>
      <c r="L19" s="63"/>
      <c r="M19" s="65"/>
      <c r="N19" s="65"/>
    </row>
    <row r="20" spans="1:14" ht="24" customHeight="1">
      <c r="A20" s="7"/>
      <c r="B20" s="140" t="s">
        <v>17</v>
      </c>
      <c r="C20" s="140" t="s">
        <v>18</v>
      </c>
      <c r="D20" s="140" t="s">
        <v>19</v>
      </c>
      <c r="E20" s="140" t="s">
        <v>20</v>
      </c>
      <c r="F20" s="140" t="s">
        <v>21</v>
      </c>
      <c r="G20" s="140" t="s">
        <v>22</v>
      </c>
      <c r="I20" s="63"/>
      <c r="J20" s="64"/>
      <c r="K20" s="66"/>
      <c r="L20" s="64"/>
      <c r="M20" s="65"/>
      <c r="N20" s="65"/>
    </row>
    <row r="21" spans="1:14" ht="12.75" customHeight="1">
      <c r="A21" s="7"/>
      <c r="B21" s="79" t="s">
        <v>73</v>
      </c>
      <c r="C21" s="80" t="s">
        <v>23</v>
      </c>
      <c r="D21" s="92">
        <v>1</v>
      </c>
      <c r="E21" s="78" t="s">
        <v>67</v>
      </c>
      <c r="F21" s="93">
        <v>13000</v>
      </c>
      <c r="G21" s="94">
        <f>+D21*F21</f>
        <v>13000</v>
      </c>
      <c r="I21" s="63"/>
      <c r="J21" s="64"/>
      <c r="K21" s="66"/>
      <c r="L21" s="64"/>
      <c r="M21" s="65"/>
      <c r="N21" s="65"/>
    </row>
    <row r="22" spans="1:14" ht="12.75" customHeight="1">
      <c r="A22" s="7"/>
      <c r="B22" s="79" t="s">
        <v>74</v>
      </c>
      <c r="C22" s="80" t="s">
        <v>23</v>
      </c>
      <c r="D22" s="95">
        <v>10</v>
      </c>
      <c r="E22" s="78" t="s">
        <v>67</v>
      </c>
      <c r="F22" s="93">
        <v>13000</v>
      </c>
      <c r="G22" s="94">
        <f t="shared" ref="G22:G54" si="0">+D22*F22</f>
        <v>130000</v>
      </c>
      <c r="I22" s="63"/>
      <c r="J22" s="64"/>
      <c r="K22" s="66"/>
      <c r="L22" s="64"/>
      <c r="M22" s="65"/>
      <c r="N22" s="65"/>
    </row>
    <row r="23" spans="1:14" ht="12.75" customHeight="1">
      <c r="A23" s="7"/>
      <c r="B23" s="79" t="s">
        <v>75</v>
      </c>
      <c r="C23" s="80" t="s">
        <v>23</v>
      </c>
      <c r="D23" s="96">
        <v>1</v>
      </c>
      <c r="E23" s="78" t="s">
        <v>67</v>
      </c>
      <c r="F23" s="93">
        <v>13000</v>
      </c>
      <c r="G23" s="94">
        <f t="shared" si="0"/>
        <v>13000</v>
      </c>
      <c r="I23" s="63"/>
      <c r="J23" s="64"/>
      <c r="K23" s="66"/>
      <c r="L23" s="64"/>
      <c r="M23" s="65"/>
      <c r="N23" s="65"/>
    </row>
    <row r="24" spans="1:14" ht="12.75" customHeight="1">
      <c r="A24" s="7"/>
      <c r="B24" s="79" t="s">
        <v>76</v>
      </c>
      <c r="C24" s="80" t="s">
        <v>23</v>
      </c>
      <c r="D24" s="96">
        <v>0.2</v>
      </c>
      <c r="E24" s="78" t="s">
        <v>67</v>
      </c>
      <c r="F24" s="93">
        <v>13000</v>
      </c>
      <c r="G24" s="94">
        <f t="shared" si="0"/>
        <v>2600</v>
      </c>
      <c r="I24" s="63"/>
      <c r="J24" s="64"/>
      <c r="K24" s="66"/>
      <c r="L24" s="64"/>
      <c r="M24" s="65"/>
      <c r="N24" s="65"/>
    </row>
    <row r="25" spans="1:14" ht="12.75" customHeight="1">
      <c r="A25" s="7"/>
      <c r="B25" s="79" t="s">
        <v>77</v>
      </c>
      <c r="C25" s="80" t="s">
        <v>23</v>
      </c>
      <c r="D25" s="95">
        <v>0.2</v>
      </c>
      <c r="E25" s="97" t="s">
        <v>78</v>
      </c>
      <c r="F25" s="93">
        <v>13000</v>
      </c>
      <c r="G25" s="94">
        <f t="shared" si="0"/>
        <v>2600</v>
      </c>
      <c r="I25" s="63"/>
      <c r="J25" s="64"/>
      <c r="K25" s="66"/>
      <c r="L25" s="64"/>
      <c r="M25" s="65"/>
      <c r="N25" s="65"/>
    </row>
    <row r="26" spans="1:14" ht="12.75" customHeight="1">
      <c r="A26" s="7"/>
      <c r="B26" s="79" t="s">
        <v>79</v>
      </c>
      <c r="C26" s="80" t="s">
        <v>23</v>
      </c>
      <c r="D26" s="96">
        <v>1</v>
      </c>
      <c r="E26" s="97" t="s">
        <v>78</v>
      </c>
      <c r="F26" s="93">
        <v>13000</v>
      </c>
      <c r="G26" s="94">
        <f t="shared" si="0"/>
        <v>13000</v>
      </c>
      <c r="I26" s="63"/>
      <c r="J26" s="64"/>
      <c r="K26" s="66"/>
      <c r="L26" s="64"/>
      <c r="M26" s="65"/>
      <c r="N26" s="65"/>
    </row>
    <row r="27" spans="1:14" ht="12.75" customHeight="1">
      <c r="A27" s="7"/>
      <c r="B27" s="79" t="s">
        <v>80</v>
      </c>
      <c r="C27" s="80" t="s">
        <v>23</v>
      </c>
      <c r="D27" s="96">
        <v>0.2</v>
      </c>
      <c r="E27" s="97" t="s">
        <v>81</v>
      </c>
      <c r="F27" s="93">
        <v>13000</v>
      </c>
      <c r="G27" s="94">
        <f t="shared" si="0"/>
        <v>2600</v>
      </c>
      <c r="I27" s="63"/>
      <c r="J27" s="64"/>
      <c r="K27" s="66"/>
      <c r="L27" s="64"/>
      <c r="M27" s="65"/>
      <c r="N27" s="65"/>
    </row>
    <row r="28" spans="1:14" ht="12.75" customHeight="1">
      <c r="A28" s="7"/>
      <c r="B28" s="79" t="s">
        <v>82</v>
      </c>
      <c r="C28" s="80" t="s">
        <v>23</v>
      </c>
      <c r="D28" s="96">
        <v>0.2</v>
      </c>
      <c r="E28" s="97" t="s">
        <v>83</v>
      </c>
      <c r="F28" s="93">
        <v>13000</v>
      </c>
      <c r="G28" s="94">
        <f t="shared" si="0"/>
        <v>2600</v>
      </c>
      <c r="I28" s="63"/>
      <c r="J28" s="64"/>
      <c r="K28" s="66"/>
      <c r="L28" s="64"/>
      <c r="M28" s="65"/>
      <c r="N28" s="65"/>
    </row>
    <row r="29" spans="1:14" ht="12.75" customHeight="1">
      <c r="A29" s="7"/>
      <c r="B29" s="79" t="s">
        <v>84</v>
      </c>
      <c r="C29" s="80" t="s">
        <v>23</v>
      </c>
      <c r="D29" s="96">
        <v>1</v>
      </c>
      <c r="E29" s="97" t="s">
        <v>81</v>
      </c>
      <c r="F29" s="93">
        <v>13000</v>
      </c>
      <c r="G29" s="94">
        <f t="shared" si="0"/>
        <v>13000</v>
      </c>
      <c r="I29" s="63"/>
      <c r="J29" s="64"/>
      <c r="K29" s="66"/>
      <c r="L29" s="64"/>
      <c r="M29" s="65"/>
      <c r="N29" s="65"/>
    </row>
    <row r="30" spans="1:14" ht="12.75" customHeight="1">
      <c r="A30" s="7"/>
      <c r="B30" s="79" t="s">
        <v>85</v>
      </c>
      <c r="C30" s="80" t="s">
        <v>23</v>
      </c>
      <c r="D30" s="96">
        <v>1</v>
      </c>
      <c r="E30" s="97" t="s">
        <v>81</v>
      </c>
      <c r="F30" s="93">
        <v>13000</v>
      </c>
      <c r="G30" s="94">
        <f t="shared" si="0"/>
        <v>13000</v>
      </c>
      <c r="I30" s="63"/>
      <c r="J30" s="64"/>
      <c r="K30" s="66"/>
      <c r="L30" s="64"/>
      <c r="M30" s="65"/>
      <c r="N30" s="65"/>
    </row>
    <row r="31" spans="1:14" ht="12.75" customHeight="1">
      <c r="A31" s="7"/>
      <c r="B31" s="79" t="s">
        <v>86</v>
      </c>
      <c r="C31" s="80" t="s">
        <v>23</v>
      </c>
      <c r="D31" s="96">
        <v>1</v>
      </c>
      <c r="E31" s="97" t="s">
        <v>81</v>
      </c>
      <c r="F31" s="93">
        <v>13000</v>
      </c>
      <c r="G31" s="94">
        <f t="shared" si="0"/>
        <v>13000</v>
      </c>
      <c r="I31" s="63"/>
      <c r="J31" s="64"/>
      <c r="K31" s="66"/>
      <c r="L31" s="64"/>
      <c r="M31" s="65"/>
      <c r="N31" s="65"/>
    </row>
    <row r="32" spans="1:14" ht="12.75" customHeight="1">
      <c r="A32" s="7"/>
      <c r="B32" s="79" t="s">
        <v>85</v>
      </c>
      <c r="C32" s="80" t="s">
        <v>23</v>
      </c>
      <c r="D32" s="96">
        <v>1</v>
      </c>
      <c r="E32" s="97" t="s">
        <v>81</v>
      </c>
      <c r="F32" s="93">
        <v>13000</v>
      </c>
      <c r="G32" s="94">
        <f t="shared" si="0"/>
        <v>13000</v>
      </c>
      <c r="I32" s="63"/>
      <c r="J32" s="64"/>
      <c r="K32" s="66"/>
      <c r="L32" s="64"/>
      <c r="M32" s="65"/>
      <c r="N32" s="65"/>
    </row>
    <row r="33" spans="1:14" ht="12.75" customHeight="1">
      <c r="A33" s="7"/>
      <c r="B33" s="79" t="s">
        <v>87</v>
      </c>
      <c r="C33" s="80" t="s">
        <v>23</v>
      </c>
      <c r="D33" s="96">
        <v>1</v>
      </c>
      <c r="E33" s="97" t="s">
        <v>83</v>
      </c>
      <c r="F33" s="93">
        <v>13000</v>
      </c>
      <c r="G33" s="94">
        <f t="shared" si="0"/>
        <v>13000</v>
      </c>
      <c r="I33" s="63"/>
      <c r="J33" s="64"/>
      <c r="K33" s="66"/>
      <c r="L33" s="64"/>
      <c r="M33" s="65"/>
      <c r="N33" s="65"/>
    </row>
    <row r="34" spans="1:14" ht="12.75" customHeight="1">
      <c r="A34" s="7"/>
      <c r="B34" s="79" t="s">
        <v>88</v>
      </c>
      <c r="C34" s="80" t="s">
        <v>23</v>
      </c>
      <c r="D34" s="96">
        <v>4</v>
      </c>
      <c r="E34" s="97" t="s">
        <v>83</v>
      </c>
      <c r="F34" s="93">
        <v>13000</v>
      </c>
      <c r="G34" s="94">
        <f t="shared" si="0"/>
        <v>52000</v>
      </c>
      <c r="I34" s="63"/>
      <c r="J34" s="64"/>
      <c r="K34" s="66"/>
      <c r="L34" s="64"/>
      <c r="M34" s="65"/>
      <c r="N34" s="65"/>
    </row>
    <row r="35" spans="1:14" ht="12.75" customHeight="1">
      <c r="A35" s="7"/>
      <c r="B35" s="79" t="s">
        <v>89</v>
      </c>
      <c r="C35" s="80" t="s">
        <v>23</v>
      </c>
      <c r="D35" s="96">
        <v>10</v>
      </c>
      <c r="E35" s="97" t="s">
        <v>83</v>
      </c>
      <c r="F35" s="93">
        <v>13000</v>
      </c>
      <c r="G35" s="94">
        <f t="shared" si="0"/>
        <v>130000</v>
      </c>
      <c r="I35" s="63"/>
      <c r="J35" s="64"/>
      <c r="K35" s="66"/>
      <c r="L35" s="64"/>
      <c r="M35" s="65"/>
      <c r="N35" s="65"/>
    </row>
    <row r="36" spans="1:14" ht="12.75" customHeight="1">
      <c r="A36" s="7"/>
      <c r="B36" s="79" t="s">
        <v>90</v>
      </c>
      <c r="C36" s="80" t="s">
        <v>23</v>
      </c>
      <c r="D36" s="96">
        <v>2</v>
      </c>
      <c r="E36" s="97" t="s">
        <v>83</v>
      </c>
      <c r="F36" s="93">
        <v>13000</v>
      </c>
      <c r="G36" s="94">
        <f t="shared" si="0"/>
        <v>26000</v>
      </c>
      <c r="I36" s="63"/>
      <c r="J36" s="64"/>
      <c r="K36" s="66"/>
      <c r="L36" s="64"/>
      <c r="M36" s="65"/>
      <c r="N36" s="65"/>
    </row>
    <row r="37" spans="1:14" ht="12.75" customHeight="1">
      <c r="A37" s="7"/>
      <c r="B37" s="79" t="s">
        <v>91</v>
      </c>
      <c r="C37" s="80" t="s">
        <v>23</v>
      </c>
      <c r="D37" s="96">
        <v>4</v>
      </c>
      <c r="E37" s="97" t="s">
        <v>83</v>
      </c>
      <c r="F37" s="93">
        <v>13000</v>
      </c>
      <c r="G37" s="94">
        <f t="shared" si="0"/>
        <v>52000</v>
      </c>
      <c r="I37" s="63"/>
      <c r="J37" s="64"/>
      <c r="K37" s="66"/>
      <c r="L37" s="64"/>
      <c r="M37" s="65"/>
      <c r="N37" s="65"/>
    </row>
    <row r="38" spans="1:14" ht="12.75" customHeight="1">
      <c r="A38" s="7"/>
      <c r="B38" s="79" t="s">
        <v>92</v>
      </c>
      <c r="C38" s="80" t="s">
        <v>23</v>
      </c>
      <c r="D38" s="96">
        <v>1</v>
      </c>
      <c r="E38" s="97" t="s">
        <v>66</v>
      </c>
      <c r="F38" s="93">
        <v>13000</v>
      </c>
      <c r="G38" s="94">
        <f t="shared" si="0"/>
        <v>13000</v>
      </c>
      <c r="I38" s="63"/>
      <c r="J38" s="64"/>
      <c r="K38" s="66"/>
      <c r="L38" s="64"/>
      <c r="M38" s="65"/>
      <c r="N38" s="65"/>
    </row>
    <row r="39" spans="1:14" ht="12.75" customHeight="1">
      <c r="A39" s="7"/>
      <c r="B39" s="79" t="s">
        <v>93</v>
      </c>
      <c r="C39" s="80" t="s">
        <v>23</v>
      </c>
      <c r="D39" s="96">
        <v>4</v>
      </c>
      <c r="E39" s="97" t="s">
        <v>66</v>
      </c>
      <c r="F39" s="93">
        <v>13000</v>
      </c>
      <c r="G39" s="94">
        <f t="shared" si="0"/>
        <v>52000</v>
      </c>
      <c r="I39" s="63"/>
      <c r="J39" s="64"/>
      <c r="K39" s="66"/>
      <c r="L39" s="64"/>
      <c r="M39" s="65"/>
      <c r="N39" s="65"/>
    </row>
    <row r="40" spans="1:14" ht="12.75" customHeight="1">
      <c r="A40" s="7"/>
      <c r="B40" s="79" t="s">
        <v>94</v>
      </c>
      <c r="C40" s="80" t="s">
        <v>23</v>
      </c>
      <c r="D40" s="96">
        <v>0.2</v>
      </c>
      <c r="E40" s="97" t="s">
        <v>83</v>
      </c>
      <c r="F40" s="93">
        <v>13000</v>
      </c>
      <c r="G40" s="94">
        <f t="shared" si="0"/>
        <v>2600</v>
      </c>
      <c r="I40" s="63"/>
      <c r="J40" s="64"/>
      <c r="K40" s="66"/>
      <c r="L40" s="64"/>
      <c r="M40" s="65"/>
      <c r="N40" s="65"/>
    </row>
    <row r="41" spans="1:14" ht="12.75" customHeight="1">
      <c r="A41" s="7"/>
      <c r="B41" s="79" t="s">
        <v>91</v>
      </c>
      <c r="C41" s="80" t="s">
        <v>23</v>
      </c>
      <c r="D41" s="96">
        <v>4</v>
      </c>
      <c r="E41" s="97" t="s">
        <v>66</v>
      </c>
      <c r="F41" s="93">
        <v>13000</v>
      </c>
      <c r="G41" s="94">
        <f t="shared" si="0"/>
        <v>52000</v>
      </c>
      <c r="I41" s="63"/>
      <c r="J41" s="64"/>
      <c r="K41" s="66"/>
      <c r="L41" s="64"/>
      <c r="M41" s="65"/>
      <c r="N41" s="65"/>
    </row>
    <row r="42" spans="1:14" ht="12.75" customHeight="1">
      <c r="A42" s="7"/>
      <c r="B42" s="79" t="s">
        <v>95</v>
      </c>
      <c r="C42" s="80" t="s">
        <v>23</v>
      </c>
      <c r="D42" s="96">
        <v>1</v>
      </c>
      <c r="E42" s="97" t="s">
        <v>96</v>
      </c>
      <c r="F42" s="93">
        <v>13000</v>
      </c>
      <c r="G42" s="94">
        <f t="shared" si="0"/>
        <v>13000</v>
      </c>
      <c r="I42" s="63"/>
      <c r="J42" s="64"/>
      <c r="K42" s="66"/>
      <c r="L42" s="64"/>
      <c r="M42" s="65"/>
      <c r="N42" s="65"/>
    </row>
    <row r="43" spans="1:14" ht="12.75" customHeight="1">
      <c r="A43" s="7"/>
      <c r="B43" s="79" t="s">
        <v>97</v>
      </c>
      <c r="C43" s="80" t="s">
        <v>23</v>
      </c>
      <c r="D43" s="96">
        <v>4</v>
      </c>
      <c r="E43" s="97" t="s">
        <v>96</v>
      </c>
      <c r="F43" s="93">
        <v>13000</v>
      </c>
      <c r="G43" s="94">
        <f t="shared" si="0"/>
        <v>52000</v>
      </c>
      <c r="I43" s="63"/>
      <c r="J43" s="64"/>
      <c r="K43" s="66"/>
      <c r="L43" s="64"/>
      <c r="M43" s="65"/>
      <c r="N43" s="65"/>
    </row>
    <row r="44" spans="1:14" ht="12.75" customHeight="1">
      <c r="A44" s="7"/>
      <c r="B44" s="79" t="s">
        <v>98</v>
      </c>
      <c r="C44" s="80" t="s">
        <v>23</v>
      </c>
      <c r="D44" s="96">
        <v>0.2</v>
      </c>
      <c r="E44" s="97" t="s">
        <v>66</v>
      </c>
      <c r="F44" s="93">
        <v>13000</v>
      </c>
      <c r="G44" s="94">
        <f t="shared" si="0"/>
        <v>2600</v>
      </c>
      <c r="I44" s="63"/>
      <c r="J44" s="64"/>
      <c r="K44" s="66"/>
      <c r="L44" s="64"/>
      <c r="M44" s="65"/>
      <c r="N44" s="65"/>
    </row>
    <row r="45" spans="1:14" ht="12.75" customHeight="1">
      <c r="A45" s="7"/>
      <c r="B45" s="79" t="s">
        <v>92</v>
      </c>
      <c r="C45" s="80" t="s">
        <v>23</v>
      </c>
      <c r="D45" s="96">
        <v>1</v>
      </c>
      <c r="E45" s="97" t="s">
        <v>96</v>
      </c>
      <c r="F45" s="93">
        <v>13000</v>
      </c>
      <c r="G45" s="94">
        <f t="shared" si="0"/>
        <v>13000</v>
      </c>
      <c r="I45" s="63"/>
      <c r="J45" s="64"/>
      <c r="K45" s="66"/>
      <c r="L45" s="64"/>
      <c r="M45" s="65"/>
      <c r="N45" s="65"/>
    </row>
    <row r="46" spans="1:14" ht="12.75" customHeight="1">
      <c r="A46" s="7"/>
      <c r="B46" s="79" t="s">
        <v>91</v>
      </c>
      <c r="C46" s="80" t="s">
        <v>23</v>
      </c>
      <c r="D46" s="96">
        <v>4</v>
      </c>
      <c r="E46" s="97" t="s">
        <v>96</v>
      </c>
      <c r="F46" s="93">
        <v>13000</v>
      </c>
      <c r="G46" s="94">
        <f t="shared" si="0"/>
        <v>52000</v>
      </c>
      <c r="I46" s="63"/>
      <c r="J46" s="64"/>
      <c r="K46" s="66"/>
      <c r="L46" s="64"/>
      <c r="M46" s="65"/>
      <c r="N46" s="65"/>
    </row>
    <row r="47" spans="1:14" ht="12.75" customHeight="1">
      <c r="A47" s="7"/>
      <c r="B47" s="79" t="s">
        <v>99</v>
      </c>
      <c r="C47" s="80" t="s">
        <v>23</v>
      </c>
      <c r="D47" s="96">
        <v>4</v>
      </c>
      <c r="E47" s="97" t="s">
        <v>100</v>
      </c>
      <c r="F47" s="93">
        <v>13000</v>
      </c>
      <c r="G47" s="94">
        <f t="shared" si="0"/>
        <v>52000</v>
      </c>
      <c r="I47" s="63"/>
      <c r="J47" s="64"/>
      <c r="K47" s="66"/>
      <c r="L47" s="64"/>
      <c r="M47" s="65"/>
      <c r="N47" s="65"/>
    </row>
    <row r="48" spans="1:14" ht="12.75" customHeight="1">
      <c r="A48" s="7"/>
      <c r="B48" s="79" t="s">
        <v>101</v>
      </c>
      <c r="C48" s="80" t="s">
        <v>23</v>
      </c>
      <c r="D48" s="96">
        <v>0.2</v>
      </c>
      <c r="E48" s="97" t="s">
        <v>96</v>
      </c>
      <c r="F48" s="93">
        <v>13000</v>
      </c>
      <c r="G48" s="94">
        <f t="shared" si="0"/>
        <v>2600</v>
      </c>
      <c r="I48" s="63"/>
      <c r="J48" s="64"/>
      <c r="K48" s="66"/>
      <c r="L48" s="64"/>
      <c r="M48" s="65"/>
      <c r="N48" s="65"/>
    </row>
    <row r="49" spans="1:14" ht="12.75" customHeight="1">
      <c r="A49" s="7"/>
      <c r="B49" s="79" t="s">
        <v>102</v>
      </c>
      <c r="C49" s="80" t="s">
        <v>23</v>
      </c>
      <c r="D49" s="96">
        <v>4</v>
      </c>
      <c r="E49" s="97" t="s">
        <v>100</v>
      </c>
      <c r="F49" s="93">
        <v>13000</v>
      </c>
      <c r="G49" s="94">
        <f t="shared" si="0"/>
        <v>52000</v>
      </c>
      <c r="I49" s="63"/>
      <c r="J49" s="64"/>
      <c r="K49" s="66"/>
      <c r="L49" s="64"/>
      <c r="M49" s="65"/>
      <c r="N49" s="65"/>
    </row>
    <row r="50" spans="1:14" ht="12.75" customHeight="1">
      <c r="A50" s="7"/>
      <c r="B50" s="79" t="s">
        <v>102</v>
      </c>
      <c r="C50" s="80" t="s">
        <v>23</v>
      </c>
      <c r="D50" s="96">
        <v>2</v>
      </c>
      <c r="E50" s="97" t="s">
        <v>68</v>
      </c>
      <c r="F50" s="93">
        <v>13000</v>
      </c>
      <c r="G50" s="94">
        <f t="shared" si="0"/>
        <v>26000</v>
      </c>
      <c r="I50" s="63"/>
      <c r="J50" s="64"/>
      <c r="K50" s="66"/>
      <c r="L50" s="64"/>
      <c r="M50" s="65"/>
      <c r="N50" s="65"/>
    </row>
    <row r="51" spans="1:14" ht="12.75" customHeight="1">
      <c r="A51" s="7"/>
      <c r="B51" s="79" t="s">
        <v>103</v>
      </c>
      <c r="C51" s="80" t="s">
        <v>23</v>
      </c>
      <c r="D51" s="96">
        <v>1</v>
      </c>
      <c r="E51" s="97" t="s">
        <v>100</v>
      </c>
      <c r="F51" s="93">
        <v>13000</v>
      </c>
      <c r="G51" s="94">
        <f t="shared" si="0"/>
        <v>13000</v>
      </c>
      <c r="I51" s="63"/>
      <c r="J51" s="64"/>
      <c r="K51" s="66"/>
      <c r="L51" s="64"/>
      <c r="M51" s="65"/>
      <c r="N51" s="65"/>
    </row>
    <row r="52" spans="1:14" ht="12.75" customHeight="1">
      <c r="A52" s="7"/>
      <c r="B52" s="79" t="s">
        <v>102</v>
      </c>
      <c r="C52" s="80" t="s">
        <v>23</v>
      </c>
      <c r="D52" s="96">
        <v>2</v>
      </c>
      <c r="E52" s="97" t="s">
        <v>104</v>
      </c>
      <c r="F52" s="93">
        <v>13000</v>
      </c>
      <c r="G52" s="94">
        <f t="shared" si="0"/>
        <v>26000</v>
      </c>
      <c r="I52" s="63"/>
      <c r="J52" s="64"/>
      <c r="K52" s="66"/>
      <c r="L52" s="64"/>
      <c r="M52" s="65"/>
      <c r="N52" s="65"/>
    </row>
    <row r="53" spans="1:14" ht="12.75" customHeight="1">
      <c r="A53" s="7"/>
      <c r="B53" s="79" t="s">
        <v>105</v>
      </c>
      <c r="C53" s="80" t="s">
        <v>23</v>
      </c>
      <c r="D53" s="96">
        <v>100</v>
      </c>
      <c r="E53" s="97" t="s">
        <v>106</v>
      </c>
      <c r="F53" s="93">
        <v>13000</v>
      </c>
      <c r="G53" s="94">
        <f t="shared" si="0"/>
        <v>1300000</v>
      </c>
      <c r="I53" s="63"/>
      <c r="J53" s="64"/>
      <c r="K53" s="66"/>
      <c r="L53" s="64"/>
      <c r="M53" s="65"/>
      <c r="N53" s="65"/>
    </row>
    <row r="54" spans="1:14" ht="12.75" customHeight="1">
      <c r="A54" s="7"/>
      <c r="B54" s="81" t="s">
        <v>107</v>
      </c>
      <c r="C54" s="80" t="s">
        <v>23</v>
      </c>
      <c r="D54" s="96">
        <v>2</v>
      </c>
      <c r="E54" s="97" t="s">
        <v>106</v>
      </c>
      <c r="F54" s="93">
        <v>13000</v>
      </c>
      <c r="G54" s="94">
        <f t="shared" si="0"/>
        <v>26000</v>
      </c>
      <c r="I54" s="63"/>
      <c r="J54" s="64"/>
      <c r="K54" s="66"/>
      <c r="L54" s="64"/>
      <c r="M54" s="65"/>
      <c r="N54" s="65"/>
    </row>
    <row r="55" spans="1:14" ht="12.75" customHeight="1">
      <c r="A55" s="7"/>
      <c r="B55" s="10" t="s">
        <v>24</v>
      </c>
      <c r="C55" s="11"/>
      <c r="D55" s="98"/>
      <c r="E55" s="98"/>
      <c r="F55" s="98"/>
      <c r="G55" s="99">
        <f>SUM(G21:G54)</f>
        <v>2254200</v>
      </c>
    </row>
    <row r="56" spans="1:14" ht="12" customHeight="1">
      <c r="A56" s="2"/>
      <c r="B56" s="134"/>
      <c r="C56" s="136"/>
      <c r="D56" s="136"/>
      <c r="E56" s="136"/>
      <c r="F56" s="141"/>
      <c r="G56" s="141"/>
    </row>
    <row r="57" spans="1:14" ht="12" customHeight="1">
      <c r="A57" s="4"/>
      <c r="B57" s="142" t="s">
        <v>139</v>
      </c>
      <c r="C57" s="143"/>
      <c r="D57" s="144"/>
      <c r="E57" s="144"/>
      <c r="F57" s="145"/>
      <c r="G57" s="145"/>
    </row>
    <row r="58" spans="1:14" ht="24" customHeight="1">
      <c r="A58" s="4"/>
      <c r="B58" s="146" t="s">
        <v>17</v>
      </c>
      <c r="C58" s="147" t="s">
        <v>18</v>
      </c>
      <c r="D58" s="147" t="s">
        <v>19</v>
      </c>
      <c r="E58" s="146" t="s">
        <v>20</v>
      </c>
      <c r="F58" s="147" t="s">
        <v>21</v>
      </c>
      <c r="G58" s="146" t="s">
        <v>22</v>
      </c>
      <c r="I58" s="71"/>
      <c r="J58" s="71"/>
      <c r="K58" s="71"/>
      <c r="L58" s="71"/>
      <c r="M58" s="71"/>
      <c r="N58" s="71"/>
    </row>
    <row r="59" spans="1:14" ht="12" customHeight="1">
      <c r="A59" s="4"/>
      <c r="B59" s="148"/>
      <c r="C59" s="149"/>
      <c r="D59" s="149"/>
      <c r="E59" s="149"/>
      <c r="F59" s="148"/>
      <c r="G59" s="148"/>
      <c r="I59" s="60"/>
      <c r="J59" s="69"/>
      <c r="K59" s="69"/>
      <c r="L59" s="69"/>
      <c r="M59" s="58"/>
      <c r="N59" s="70"/>
    </row>
    <row r="60" spans="1:14" ht="12" customHeight="1">
      <c r="A60" s="4"/>
      <c r="B60" s="12" t="s">
        <v>25</v>
      </c>
      <c r="C60" s="13"/>
      <c r="D60" s="13"/>
      <c r="E60" s="13"/>
      <c r="F60" s="14"/>
      <c r="G60" s="14"/>
      <c r="I60" s="61"/>
      <c r="J60" s="61"/>
      <c r="K60" s="61"/>
      <c r="L60" s="61"/>
      <c r="M60" s="61"/>
      <c r="N60" s="62"/>
    </row>
    <row r="61" spans="1:14" ht="12" customHeight="1">
      <c r="A61" s="2"/>
      <c r="B61" s="150"/>
      <c r="C61" s="151"/>
      <c r="D61" s="151"/>
      <c r="E61" s="151"/>
      <c r="F61" s="152"/>
      <c r="G61" s="152"/>
      <c r="I61" s="72"/>
      <c r="J61" s="73"/>
      <c r="K61" s="64"/>
      <c r="L61" s="63"/>
      <c r="M61" s="65"/>
      <c r="N61" s="74"/>
    </row>
    <row r="62" spans="1:14" ht="12" customHeight="1">
      <c r="A62" s="4"/>
      <c r="B62" s="142" t="s">
        <v>26</v>
      </c>
      <c r="C62" s="143"/>
      <c r="D62" s="144"/>
      <c r="E62" s="144"/>
      <c r="F62" s="145"/>
      <c r="G62" s="145"/>
      <c r="I62" s="63"/>
      <c r="J62" s="64"/>
      <c r="K62" s="66"/>
      <c r="L62" s="64"/>
      <c r="M62" s="65"/>
      <c r="N62" s="65"/>
    </row>
    <row r="63" spans="1:14" ht="24" customHeight="1">
      <c r="A63" s="4"/>
      <c r="B63" s="153" t="s">
        <v>17</v>
      </c>
      <c r="C63" s="153" t="s">
        <v>18</v>
      </c>
      <c r="D63" s="153" t="s">
        <v>19</v>
      </c>
      <c r="E63" s="153" t="s">
        <v>20</v>
      </c>
      <c r="F63" s="154" t="s">
        <v>21</v>
      </c>
      <c r="G63" s="153" t="s">
        <v>22</v>
      </c>
      <c r="I63" s="63"/>
      <c r="J63" s="64"/>
      <c r="K63" s="66"/>
      <c r="L63" s="64"/>
      <c r="M63" s="65"/>
      <c r="N63" s="65"/>
    </row>
    <row r="64" spans="1:14" ht="12.75" customHeight="1">
      <c r="A64" s="7"/>
      <c r="B64" s="112"/>
      <c r="C64" s="8"/>
      <c r="D64" s="9"/>
      <c r="E64" s="5"/>
      <c r="F64" s="6"/>
      <c r="G64" s="6"/>
      <c r="I64" s="72"/>
      <c r="J64" s="64"/>
      <c r="K64" s="66"/>
      <c r="L64" s="64"/>
      <c r="M64" s="65"/>
      <c r="N64" s="65"/>
    </row>
    <row r="65" spans="1:14" ht="12.75" customHeight="1">
      <c r="A65" s="4"/>
      <c r="B65" s="12" t="s">
        <v>30</v>
      </c>
      <c r="C65" s="13"/>
      <c r="D65" s="13"/>
      <c r="E65" s="13"/>
      <c r="F65" s="14"/>
      <c r="G65" s="15"/>
      <c r="I65" s="63"/>
      <c r="J65" s="64"/>
      <c r="K65" s="66"/>
      <c r="L65" s="64"/>
      <c r="M65" s="65"/>
      <c r="N65" s="65"/>
    </row>
    <row r="66" spans="1:14" ht="12" customHeight="1">
      <c r="A66" s="2"/>
      <c r="B66" s="150"/>
      <c r="C66" s="151"/>
      <c r="D66" s="151"/>
      <c r="E66" s="151"/>
      <c r="F66" s="152"/>
      <c r="G66" s="152"/>
      <c r="I66" s="63"/>
      <c r="J66" s="64"/>
      <c r="K66" s="66"/>
      <c r="L66" s="64"/>
      <c r="M66" s="65"/>
      <c r="N66" s="65"/>
    </row>
    <row r="67" spans="1:14" ht="12" customHeight="1">
      <c r="A67" s="4"/>
      <c r="B67" s="142" t="s">
        <v>31</v>
      </c>
      <c r="C67" s="143"/>
      <c r="D67" s="144"/>
      <c r="E67" s="144"/>
      <c r="F67" s="145"/>
      <c r="G67" s="145"/>
      <c r="I67" s="67"/>
      <c r="J67" s="68"/>
      <c r="K67" s="68"/>
      <c r="L67" s="68"/>
      <c r="M67" s="67"/>
      <c r="N67" s="75"/>
    </row>
    <row r="68" spans="1:14" ht="24" customHeight="1">
      <c r="A68" s="4"/>
      <c r="B68" s="154" t="s">
        <v>32</v>
      </c>
      <c r="C68" s="154" t="s">
        <v>33</v>
      </c>
      <c r="D68" s="154" t="s">
        <v>34</v>
      </c>
      <c r="E68" s="154" t="s">
        <v>20</v>
      </c>
      <c r="F68" s="154" t="s">
        <v>21</v>
      </c>
      <c r="G68" s="154" t="s">
        <v>22</v>
      </c>
      <c r="K68" s="57"/>
    </row>
    <row r="69" spans="1:14" ht="12.75" customHeight="1">
      <c r="A69" s="7"/>
      <c r="B69" s="82" t="s">
        <v>35</v>
      </c>
      <c r="C69" s="83"/>
      <c r="D69" s="83"/>
      <c r="E69" s="83"/>
      <c r="F69" s="84"/>
      <c r="G69" s="85"/>
      <c r="K69" s="57"/>
    </row>
    <row r="70" spans="1:14" ht="12.75" customHeight="1">
      <c r="A70" s="7"/>
      <c r="B70" s="79" t="s">
        <v>108</v>
      </c>
      <c r="C70" s="86" t="s">
        <v>36</v>
      </c>
      <c r="D70" s="96">
        <v>50</v>
      </c>
      <c r="E70" s="97" t="s">
        <v>109</v>
      </c>
      <c r="F70" s="100">
        <v>405.6</v>
      </c>
      <c r="G70" s="77">
        <f>F70*D70</f>
        <v>20280</v>
      </c>
      <c r="K70" s="57"/>
    </row>
    <row r="71" spans="1:14" ht="12.75" customHeight="1">
      <c r="A71" s="7"/>
      <c r="B71" s="79" t="s">
        <v>110</v>
      </c>
      <c r="C71" s="86" t="s">
        <v>36</v>
      </c>
      <c r="D71" s="96">
        <v>300</v>
      </c>
      <c r="E71" s="97" t="s">
        <v>111</v>
      </c>
      <c r="F71" s="100">
        <v>561.6</v>
      </c>
      <c r="G71" s="77">
        <f t="shared" ref="G71:G76" si="1">F71*D71</f>
        <v>168480</v>
      </c>
      <c r="K71" s="57"/>
    </row>
    <row r="72" spans="1:14" ht="12.75" customHeight="1">
      <c r="A72" s="7"/>
      <c r="B72" s="79" t="s">
        <v>112</v>
      </c>
      <c r="C72" s="86" t="s">
        <v>36</v>
      </c>
      <c r="D72" s="96">
        <v>60</v>
      </c>
      <c r="E72" s="97" t="s">
        <v>27</v>
      </c>
      <c r="F72" s="100">
        <v>1086.8</v>
      </c>
      <c r="G72" s="77">
        <f t="shared" si="1"/>
        <v>65208</v>
      </c>
      <c r="K72" s="57"/>
    </row>
    <row r="73" spans="1:14" ht="12.75" customHeight="1">
      <c r="A73" s="7"/>
      <c r="B73" s="79" t="s">
        <v>113</v>
      </c>
      <c r="C73" s="86" t="s">
        <v>36</v>
      </c>
      <c r="D73" s="96">
        <v>100</v>
      </c>
      <c r="E73" s="97" t="s">
        <v>114</v>
      </c>
      <c r="F73" s="100">
        <v>783.9</v>
      </c>
      <c r="G73" s="77">
        <f t="shared" si="1"/>
        <v>78390</v>
      </c>
      <c r="K73" s="57"/>
    </row>
    <row r="74" spans="1:14" ht="12.75" customHeight="1">
      <c r="A74" s="7"/>
      <c r="B74" s="79" t="s">
        <v>115</v>
      </c>
      <c r="C74" s="86" t="s">
        <v>116</v>
      </c>
      <c r="D74" s="96">
        <v>4</v>
      </c>
      <c r="E74" s="97" t="s">
        <v>117</v>
      </c>
      <c r="F74" s="100">
        <v>12565.8</v>
      </c>
      <c r="G74" s="77">
        <f t="shared" si="1"/>
        <v>50263.199999999997</v>
      </c>
      <c r="K74" s="57"/>
    </row>
    <row r="75" spans="1:14" ht="12.75" customHeight="1">
      <c r="A75" s="7"/>
      <c r="B75" s="79" t="s">
        <v>118</v>
      </c>
      <c r="C75" s="86" t="s">
        <v>116</v>
      </c>
      <c r="D75" s="96">
        <v>2</v>
      </c>
      <c r="E75" s="97" t="s">
        <v>117</v>
      </c>
      <c r="F75" s="100">
        <v>14643.2</v>
      </c>
      <c r="G75" s="77">
        <f t="shared" si="1"/>
        <v>29286.400000000001</v>
      </c>
      <c r="K75" s="57"/>
    </row>
    <row r="76" spans="1:14" ht="12.75" customHeight="1">
      <c r="A76" s="7"/>
      <c r="B76" s="79" t="s">
        <v>119</v>
      </c>
      <c r="C76" s="86" t="s">
        <v>116</v>
      </c>
      <c r="D76" s="96">
        <v>2</v>
      </c>
      <c r="E76" s="97" t="s">
        <v>120</v>
      </c>
      <c r="F76" s="100">
        <v>13510.9</v>
      </c>
      <c r="G76" s="77">
        <f t="shared" si="1"/>
        <v>27021.8</v>
      </c>
      <c r="K76" s="57"/>
    </row>
    <row r="77" spans="1:14" ht="12.75" customHeight="1">
      <c r="A77" s="7"/>
      <c r="B77" s="82" t="s">
        <v>121</v>
      </c>
      <c r="C77" s="83"/>
      <c r="D77" s="101"/>
      <c r="E77" s="101"/>
      <c r="F77" s="102"/>
      <c r="G77" s="77"/>
      <c r="K77" s="57"/>
    </row>
    <row r="78" spans="1:14" ht="12.75" customHeight="1">
      <c r="A78" s="7"/>
      <c r="B78" s="79" t="s">
        <v>122</v>
      </c>
      <c r="C78" s="86" t="s">
        <v>36</v>
      </c>
      <c r="D78" s="96">
        <v>4</v>
      </c>
      <c r="E78" s="97" t="s">
        <v>114</v>
      </c>
      <c r="F78" s="100">
        <v>12628.2</v>
      </c>
      <c r="G78" s="77">
        <v>50512</v>
      </c>
      <c r="K78" s="57"/>
    </row>
    <row r="79" spans="1:14" ht="12.75" customHeight="1">
      <c r="A79" s="7"/>
      <c r="B79" s="87" t="s">
        <v>123</v>
      </c>
      <c r="C79" s="86" t="s">
        <v>116</v>
      </c>
      <c r="D79" s="96">
        <v>1</v>
      </c>
      <c r="E79" s="97" t="s">
        <v>29</v>
      </c>
      <c r="F79" s="100">
        <v>41418</v>
      </c>
      <c r="G79" s="77">
        <v>41418</v>
      </c>
      <c r="K79" s="57"/>
    </row>
    <row r="80" spans="1:14" ht="12.75" customHeight="1">
      <c r="A80" s="7"/>
      <c r="B80" s="82" t="s">
        <v>37</v>
      </c>
      <c r="C80" s="88"/>
      <c r="D80" s="103"/>
      <c r="E80" s="103"/>
      <c r="F80" s="104">
        <v>0</v>
      </c>
      <c r="G80" s="77"/>
      <c r="K80" s="57"/>
    </row>
    <row r="81" spans="1:11" ht="12.75" customHeight="1">
      <c r="A81" s="7"/>
      <c r="B81" s="79" t="s">
        <v>124</v>
      </c>
      <c r="C81" s="86" t="s">
        <v>116</v>
      </c>
      <c r="D81" s="96">
        <v>2</v>
      </c>
      <c r="E81" s="97" t="s">
        <v>67</v>
      </c>
      <c r="F81" s="100">
        <v>9252.1</v>
      </c>
      <c r="G81" s="77">
        <f t="shared" ref="G81:G86" si="2">F81*D81</f>
        <v>18504.2</v>
      </c>
      <c r="K81" s="57"/>
    </row>
    <row r="82" spans="1:11" ht="12.75" customHeight="1">
      <c r="A82" s="7"/>
      <c r="B82" s="79" t="s">
        <v>125</v>
      </c>
      <c r="C82" s="86" t="s">
        <v>116</v>
      </c>
      <c r="D82" s="96">
        <v>3</v>
      </c>
      <c r="E82" s="97" t="s">
        <v>126</v>
      </c>
      <c r="F82" s="100">
        <v>5631.6</v>
      </c>
      <c r="G82" s="77">
        <f t="shared" si="2"/>
        <v>16894.800000000003</v>
      </c>
      <c r="K82" s="57"/>
    </row>
    <row r="83" spans="1:11" ht="12.75" customHeight="1">
      <c r="A83" s="7"/>
      <c r="B83" s="79" t="s">
        <v>127</v>
      </c>
      <c r="C83" s="86" t="s">
        <v>116</v>
      </c>
      <c r="D83" s="96">
        <v>2</v>
      </c>
      <c r="E83" s="97" t="s">
        <v>126</v>
      </c>
      <c r="F83" s="100">
        <v>36886.199999999997</v>
      </c>
      <c r="G83" s="77">
        <f t="shared" si="2"/>
        <v>73772.399999999994</v>
      </c>
      <c r="K83" s="57"/>
    </row>
    <row r="84" spans="1:11" ht="12.75" customHeight="1">
      <c r="A84" s="7"/>
      <c r="B84" s="89" t="s">
        <v>38</v>
      </c>
      <c r="C84" s="81"/>
      <c r="D84" s="76"/>
      <c r="E84" s="76"/>
      <c r="F84" s="77"/>
      <c r="G84" s="77"/>
      <c r="K84" s="57"/>
    </row>
    <row r="85" spans="1:11" ht="12.75" customHeight="1">
      <c r="A85" s="7"/>
      <c r="B85" s="79" t="s">
        <v>128</v>
      </c>
      <c r="C85" s="86" t="s">
        <v>36</v>
      </c>
      <c r="D85" s="96">
        <v>1</v>
      </c>
      <c r="E85" s="97" t="s">
        <v>28</v>
      </c>
      <c r="F85" s="100">
        <v>82332.899999999994</v>
      </c>
      <c r="G85" s="77">
        <f t="shared" si="2"/>
        <v>82332.899999999994</v>
      </c>
      <c r="K85" s="57"/>
    </row>
    <row r="86" spans="1:11" ht="12.75" customHeight="1">
      <c r="A86" s="7"/>
      <c r="B86" s="79" t="s">
        <v>129</v>
      </c>
      <c r="C86" s="86" t="s">
        <v>116</v>
      </c>
      <c r="D86" s="96">
        <v>2</v>
      </c>
      <c r="E86" s="97" t="s">
        <v>78</v>
      </c>
      <c r="F86" s="100">
        <v>24354.2</v>
      </c>
      <c r="G86" s="77">
        <f t="shared" si="2"/>
        <v>48708.4</v>
      </c>
      <c r="K86" s="57"/>
    </row>
    <row r="87" spans="1:11" ht="13.5" customHeight="1">
      <c r="A87" s="4"/>
      <c r="B87" s="12" t="s">
        <v>39</v>
      </c>
      <c r="C87" s="13"/>
      <c r="D87" s="13"/>
      <c r="E87" s="13"/>
      <c r="F87" s="14"/>
      <c r="G87" s="15">
        <f>SUM(G69:G86)</f>
        <v>771072.10000000009</v>
      </c>
    </row>
    <row r="88" spans="1:11" ht="12" customHeight="1">
      <c r="A88" s="2"/>
      <c r="B88" s="150"/>
      <c r="C88" s="151"/>
      <c r="D88" s="151"/>
      <c r="E88" s="155"/>
      <c r="F88" s="152"/>
      <c r="G88" s="152"/>
    </row>
    <row r="89" spans="1:11" ht="12" customHeight="1">
      <c r="A89" s="4"/>
      <c r="B89" s="142" t="s">
        <v>40</v>
      </c>
      <c r="C89" s="143"/>
      <c r="D89" s="144"/>
      <c r="E89" s="144"/>
      <c r="F89" s="145"/>
      <c r="G89" s="145"/>
    </row>
    <row r="90" spans="1:11" ht="24" customHeight="1">
      <c r="A90" s="4"/>
      <c r="B90" s="153" t="s">
        <v>41</v>
      </c>
      <c r="C90" s="154" t="s">
        <v>33</v>
      </c>
      <c r="D90" s="154" t="s">
        <v>34</v>
      </c>
      <c r="E90" s="153" t="s">
        <v>20</v>
      </c>
      <c r="F90" s="154" t="s">
        <v>21</v>
      </c>
      <c r="G90" s="153" t="s">
        <v>22</v>
      </c>
    </row>
    <row r="91" spans="1:11" ht="12.75" customHeight="1">
      <c r="A91" s="7"/>
      <c r="B91" s="79" t="s">
        <v>130</v>
      </c>
      <c r="C91" s="77" t="s">
        <v>131</v>
      </c>
      <c r="D91" s="77">
        <v>25</v>
      </c>
      <c r="E91" s="97" t="s">
        <v>126</v>
      </c>
      <c r="F91" s="105">
        <v>19500</v>
      </c>
      <c r="G91" s="77">
        <f>+D91*F91</f>
        <v>487500</v>
      </c>
    </row>
    <row r="92" spans="1:11" ht="13.5" customHeight="1">
      <c r="A92" s="4"/>
      <c r="B92" s="156" t="s">
        <v>42</v>
      </c>
      <c r="C92" s="157"/>
      <c r="D92" s="157"/>
      <c r="E92" s="157"/>
      <c r="F92" s="158"/>
      <c r="G92" s="106">
        <f>SUM(G91)</f>
        <v>487500</v>
      </c>
    </row>
    <row r="93" spans="1:11" ht="12" customHeight="1">
      <c r="A93" s="2"/>
      <c r="B93" s="159"/>
      <c r="C93" s="159"/>
      <c r="D93" s="159"/>
      <c r="E93" s="159"/>
      <c r="F93" s="160"/>
      <c r="G93" s="160"/>
    </row>
    <row r="94" spans="1:11" ht="12" customHeight="1">
      <c r="A94" s="27"/>
      <c r="B94" s="115" t="s">
        <v>43</v>
      </c>
      <c r="C94" s="116"/>
      <c r="D94" s="116"/>
      <c r="E94" s="116"/>
      <c r="F94" s="116"/>
      <c r="G94" s="117">
        <f>G55+G65+G87+G92</f>
        <v>3512772.1</v>
      </c>
    </row>
    <row r="95" spans="1:11" ht="12" customHeight="1">
      <c r="A95" s="27"/>
      <c r="B95" s="118" t="s">
        <v>44</v>
      </c>
      <c r="C95" s="119"/>
      <c r="D95" s="119"/>
      <c r="E95" s="119"/>
      <c r="F95" s="119"/>
      <c r="G95" s="120">
        <f>G94*0.05</f>
        <v>175638.60500000001</v>
      </c>
    </row>
    <row r="96" spans="1:11" ht="12" customHeight="1">
      <c r="A96" s="27"/>
      <c r="B96" s="121" t="s">
        <v>45</v>
      </c>
      <c r="C96" s="122"/>
      <c r="D96" s="122"/>
      <c r="E96" s="122"/>
      <c r="F96" s="122"/>
      <c r="G96" s="123">
        <f>G95+G94</f>
        <v>3688410.7050000001</v>
      </c>
    </row>
    <row r="97" spans="1:7" ht="12" customHeight="1">
      <c r="A97" s="27"/>
      <c r="B97" s="118" t="s">
        <v>46</v>
      </c>
      <c r="C97" s="119"/>
      <c r="D97" s="119"/>
      <c r="E97" s="119"/>
      <c r="F97" s="119"/>
      <c r="G97" s="120">
        <f>G12</f>
        <v>6000000</v>
      </c>
    </row>
    <row r="98" spans="1:7" ht="12" customHeight="1">
      <c r="A98" s="27"/>
      <c r="B98" s="124" t="s">
        <v>47</v>
      </c>
      <c r="C98" s="125"/>
      <c r="D98" s="125"/>
      <c r="E98" s="125"/>
      <c r="F98" s="125"/>
      <c r="G98" s="126">
        <f>G97-G96</f>
        <v>2311589.2949999999</v>
      </c>
    </row>
    <row r="99" spans="1:7" ht="12" customHeight="1">
      <c r="A99" s="27"/>
      <c r="B99" s="28" t="s">
        <v>48</v>
      </c>
      <c r="C99" s="29"/>
      <c r="D99" s="29"/>
      <c r="E99" s="29"/>
      <c r="F99" s="29"/>
      <c r="G99" s="24"/>
    </row>
    <row r="100" spans="1:7" ht="12.75" customHeight="1" thickBot="1">
      <c r="A100" s="27"/>
      <c r="B100" s="30"/>
      <c r="C100" s="29"/>
      <c r="D100" s="29"/>
      <c r="E100" s="29"/>
      <c r="F100" s="29"/>
      <c r="G100" s="24"/>
    </row>
    <row r="101" spans="1:7" ht="12" customHeight="1">
      <c r="A101" s="27"/>
      <c r="B101" s="42" t="s">
        <v>49</v>
      </c>
      <c r="C101" s="43"/>
      <c r="D101" s="43"/>
      <c r="E101" s="43"/>
      <c r="F101" s="44"/>
      <c r="G101" s="24"/>
    </row>
    <row r="102" spans="1:7" ht="12" customHeight="1">
      <c r="A102" s="27"/>
      <c r="B102" s="45" t="s">
        <v>50</v>
      </c>
      <c r="C102" s="26"/>
      <c r="D102" s="26"/>
      <c r="E102" s="26"/>
      <c r="F102" s="46"/>
      <c r="G102" s="24"/>
    </row>
    <row r="103" spans="1:7" ht="12" customHeight="1">
      <c r="A103" s="27"/>
      <c r="B103" s="45" t="s">
        <v>51</v>
      </c>
      <c r="C103" s="26"/>
      <c r="D103" s="26"/>
      <c r="E103" s="26"/>
      <c r="F103" s="46"/>
      <c r="G103" s="24"/>
    </row>
    <row r="104" spans="1:7" ht="12" customHeight="1">
      <c r="A104" s="27"/>
      <c r="B104" s="45" t="s">
        <v>52</v>
      </c>
      <c r="C104" s="26"/>
      <c r="D104" s="26"/>
      <c r="E104" s="26"/>
      <c r="F104" s="46"/>
      <c r="G104" s="24"/>
    </row>
    <row r="105" spans="1:7" ht="12" customHeight="1">
      <c r="A105" s="27"/>
      <c r="B105" s="45" t="s">
        <v>53</v>
      </c>
      <c r="C105" s="26"/>
      <c r="D105" s="26"/>
      <c r="E105" s="26"/>
      <c r="F105" s="46"/>
      <c r="G105" s="24"/>
    </row>
    <row r="106" spans="1:7" ht="12" customHeight="1">
      <c r="A106" s="27"/>
      <c r="B106" s="45" t="s">
        <v>54</v>
      </c>
      <c r="C106" s="26"/>
      <c r="D106" s="26"/>
      <c r="E106" s="26"/>
      <c r="F106" s="46"/>
      <c r="G106" s="24"/>
    </row>
    <row r="107" spans="1:7" ht="12.75" customHeight="1" thickBot="1">
      <c r="A107" s="27"/>
      <c r="B107" s="47" t="s">
        <v>55</v>
      </c>
      <c r="C107" s="48"/>
      <c r="D107" s="48"/>
      <c r="E107" s="48"/>
      <c r="F107" s="49"/>
      <c r="G107" s="24"/>
    </row>
    <row r="108" spans="1:7" ht="12.75" customHeight="1">
      <c r="A108" s="27"/>
      <c r="B108" s="40"/>
      <c r="C108" s="26"/>
      <c r="D108" s="26"/>
      <c r="E108" s="26"/>
      <c r="F108" s="26"/>
      <c r="G108" s="24"/>
    </row>
    <row r="109" spans="1:7" ht="15" customHeight="1" thickBot="1">
      <c r="A109" s="27"/>
      <c r="B109" s="163" t="s">
        <v>56</v>
      </c>
      <c r="C109" s="164"/>
      <c r="D109" s="39"/>
      <c r="E109" s="17"/>
      <c r="F109" s="17"/>
      <c r="G109" s="24"/>
    </row>
    <row r="110" spans="1:7" ht="12" customHeight="1">
      <c r="A110" s="27"/>
      <c r="B110" s="32" t="s">
        <v>41</v>
      </c>
      <c r="C110" s="18" t="s">
        <v>135</v>
      </c>
      <c r="D110" s="33" t="s">
        <v>57</v>
      </c>
      <c r="E110" s="17"/>
      <c r="F110" s="17"/>
      <c r="G110" s="24"/>
    </row>
    <row r="111" spans="1:7" ht="12" customHeight="1">
      <c r="A111" s="27"/>
      <c r="B111" s="34" t="s">
        <v>58</v>
      </c>
      <c r="C111" s="19">
        <f>G55</f>
        <v>2254200</v>
      </c>
      <c r="D111" s="35">
        <f>(C111/C117)</f>
        <v>0.61115753648155624</v>
      </c>
      <c r="E111" s="17"/>
      <c r="F111" s="17"/>
      <c r="G111" s="24"/>
    </row>
    <row r="112" spans="1:7" ht="12" customHeight="1">
      <c r="A112" s="27"/>
      <c r="B112" s="34" t="s">
        <v>59</v>
      </c>
      <c r="C112" s="20">
        <f>G60</f>
        <v>0</v>
      </c>
      <c r="D112" s="35">
        <v>0</v>
      </c>
      <c r="E112" s="17"/>
      <c r="F112" s="17"/>
      <c r="G112" s="24"/>
    </row>
    <row r="113" spans="1:7" ht="12" customHeight="1">
      <c r="A113" s="27"/>
      <c r="B113" s="34" t="s">
        <v>60</v>
      </c>
      <c r="C113" s="19">
        <f>G65</f>
        <v>0</v>
      </c>
      <c r="D113" s="35">
        <f>(C113/C117)</f>
        <v>0</v>
      </c>
      <c r="E113" s="17"/>
      <c r="F113" s="17"/>
      <c r="G113" s="24"/>
    </row>
    <row r="114" spans="1:7" ht="12" customHeight="1">
      <c r="A114" s="27"/>
      <c r="B114" s="34" t="s">
        <v>32</v>
      </c>
      <c r="C114" s="19">
        <f>G87</f>
        <v>771072.10000000009</v>
      </c>
      <c r="D114" s="35">
        <f>(C114/C117)</f>
        <v>0.20905266839040912</v>
      </c>
      <c r="E114" s="17"/>
      <c r="F114" s="17"/>
      <c r="G114" s="24"/>
    </row>
    <row r="115" spans="1:7" ht="12" customHeight="1">
      <c r="A115" s="27"/>
      <c r="B115" s="34" t="s">
        <v>61</v>
      </c>
      <c r="C115" s="21">
        <f>G92</f>
        <v>487500</v>
      </c>
      <c r="D115" s="35">
        <f>(C115/C117)</f>
        <v>0.13217074750898708</v>
      </c>
      <c r="E115" s="23"/>
      <c r="F115" s="23"/>
      <c r="G115" s="24"/>
    </row>
    <row r="116" spans="1:7" ht="12" customHeight="1">
      <c r="A116" s="27"/>
      <c r="B116" s="34" t="s">
        <v>62</v>
      </c>
      <c r="C116" s="21">
        <f>G95</f>
        <v>175638.60500000001</v>
      </c>
      <c r="D116" s="35">
        <f>(C116/C117)</f>
        <v>4.7619047619047623E-2</v>
      </c>
      <c r="E116" s="23"/>
      <c r="F116" s="23"/>
      <c r="G116" s="24"/>
    </row>
    <row r="117" spans="1:7" ht="12.75" customHeight="1" thickBot="1">
      <c r="A117" s="27"/>
      <c r="B117" s="36" t="s">
        <v>63</v>
      </c>
      <c r="C117" s="37">
        <f>SUM(C111:C116)</f>
        <v>3688410.7050000001</v>
      </c>
      <c r="D117" s="38">
        <f>SUM(D111:D116)</f>
        <v>1</v>
      </c>
      <c r="E117" s="23"/>
      <c r="F117" s="23"/>
      <c r="G117" s="24"/>
    </row>
    <row r="118" spans="1:7" ht="12" customHeight="1">
      <c r="A118" s="27"/>
      <c r="B118" s="30"/>
      <c r="C118" s="29"/>
      <c r="D118" s="29"/>
      <c r="E118" s="29"/>
      <c r="F118" s="29"/>
      <c r="G118" s="24"/>
    </row>
    <row r="119" spans="1:7" ht="12.75" customHeight="1">
      <c r="A119" s="27"/>
      <c r="B119" s="31"/>
      <c r="C119" s="29"/>
      <c r="D119" s="29"/>
      <c r="E119" s="29"/>
      <c r="F119" s="29"/>
      <c r="G119" s="24"/>
    </row>
    <row r="120" spans="1:7" ht="12" customHeight="1" thickBot="1">
      <c r="A120" s="16"/>
      <c r="B120" s="51"/>
      <c r="C120" s="52" t="s">
        <v>137</v>
      </c>
      <c r="D120" s="53"/>
      <c r="E120" s="54"/>
      <c r="F120" s="22"/>
      <c r="G120" s="24"/>
    </row>
    <row r="121" spans="1:7" ht="12" customHeight="1">
      <c r="A121" s="27"/>
      <c r="B121" s="55" t="s">
        <v>136</v>
      </c>
      <c r="C121" s="107">
        <v>3000</v>
      </c>
      <c r="D121" s="107">
        <v>4000</v>
      </c>
      <c r="E121" s="108">
        <v>5000</v>
      </c>
      <c r="F121" s="50"/>
      <c r="G121" s="25"/>
    </row>
    <row r="122" spans="1:7" ht="12.75" customHeight="1" thickBot="1">
      <c r="A122" s="27"/>
      <c r="B122" s="36" t="s">
        <v>138</v>
      </c>
      <c r="C122" s="37">
        <f>G96/C121</f>
        <v>1229.470235</v>
      </c>
      <c r="D122" s="37">
        <f>G96/D121</f>
        <v>922.10267625000006</v>
      </c>
      <c r="E122" s="56">
        <f>G96/E121</f>
        <v>737.682141</v>
      </c>
      <c r="F122" s="50"/>
      <c r="G122" s="25"/>
    </row>
    <row r="123" spans="1:7" ht="15.6" customHeight="1">
      <c r="A123" s="27"/>
      <c r="B123" s="41" t="s">
        <v>64</v>
      </c>
      <c r="C123" s="26"/>
      <c r="D123" s="26"/>
      <c r="E123" s="26"/>
      <c r="F123" s="26"/>
      <c r="G123" s="26"/>
    </row>
  </sheetData>
  <mergeCells count="8">
    <mergeCell ref="B109:C109"/>
    <mergeCell ref="E13:F13"/>
    <mergeCell ref="E11:F11"/>
    <mergeCell ref="E10:F10"/>
    <mergeCell ref="E9:F9"/>
    <mergeCell ref="E14:F14"/>
    <mergeCell ref="E15:F15"/>
    <mergeCell ref="B17:G17"/>
  </mergeCells>
  <pageMargins left="0.23622047244094491" right="0.23622047244094491" top="0.74803149606299213" bottom="0.74803149606299213" header="0.31496062992125984" footer="0.31496062992125984"/>
  <pageSetup scale="8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Frambuesa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2022-01-05T18:43:33Z</cp:lastPrinted>
  <dcterms:created xsi:type="dcterms:W3CDTF">2020-11-27T12:49:26Z</dcterms:created>
  <dcterms:modified xsi:type="dcterms:W3CDTF">2022-07-05T17:24:39Z</dcterms:modified>
</cp:coreProperties>
</file>