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3"/>
  <workbookPr/>
  <mc:AlternateContent xmlns:mc="http://schemas.openxmlformats.org/markup-compatibility/2006">
    <mc:Choice Requires="x15">
      <x15ac:absPath xmlns:x15ac="http://schemas.microsoft.com/office/spreadsheetml/2010/11/ac" url="C:\Users\Julio Cofre\Documents\B-INDAP ÑUBLE\FICHAS CULTIVOS\Ficha Quirihue 2022\"/>
    </mc:Choice>
  </mc:AlternateContent>
  <xr:revisionPtr revIDLastSave="4" documentId="11_CD9D339B9A6B6F2FF0C9CD1A5F597C049DD9008E" xr6:coauthVersionLast="47" xr6:coauthVersionMax="47" xr10:uidLastSave="{15557938-E171-4051-9C86-E15702B35814}"/>
  <bookViews>
    <workbookView xWindow="0" yWindow="0" windowWidth="17340" windowHeight="11925" xr2:uid="{00000000-000D-0000-FFFF-FFFF00000000}"/>
  </bookViews>
  <sheets>
    <sheet name="Maíz grano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3" i="1" l="1"/>
  <c r="D62" i="1"/>
  <c r="G42" i="1" l="1"/>
  <c r="G43" i="1"/>
  <c r="G45" i="1"/>
  <c r="G46" i="1"/>
  <c r="G47" i="1"/>
  <c r="G48" i="1"/>
  <c r="G49" i="1"/>
  <c r="G50" i="1"/>
  <c r="G51" i="1"/>
  <c r="G52" i="1"/>
  <c r="G53" i="1"/>
  <c r="G54" i="1"/>
  <c r="G55" i="1"/>
  <c r="G56" i="1"/>
  <c r="G41" i="1"/>
  <c r="G58" i="1" s="1"/>
  <c r="G63" i="1"/>
  <c r="G62" i="1"/>
  <c r="G40" i="1"/>
  <c r="D57" i="1"/>
  <c r="G57" i="1" s="1"/>
  <c r="G44" i="1"/>
  <c r="G35" i="1"/>
  <c r="G34" i="1"/>
  <c r="G36" i="1" s="1"/>
  <c r="G24" i="1"/>
  <c r="G23" i="1"/>
  <c r="G22" i="1"/>
  <c r="G21" i="1"/>
  <c r="G12" i="1"/>
  <c r="G64" i="1" l="1"/>
  <c r="C87" i="1" s="1"/>
  <c r="G25" i="1"/>
  <c r="C83" i="1" s="1"/>
  <c r="G30" i="1"/>
  <c r="C84" i="1" s="1"/>
  <c r="G69" i="1"/>
  <c r="C86" i="1" l="1"/>
  <c r="C85" i="1"/>
  <c r="G66" i="1" l="1"/>
  <c r="G67" i="1" s="1"/>
  <c r="G68" i="1" l="1"/>
  <c r="D94" i="1" s="1"/>
  <c r="C88" i="1"/>
  <c r="C94" i="1" l="1"/>
  <c r="E94" i="1"/>
  <c r="G70" i="1"/>
  <c r="C89" i="1"/>
  <c r="D86" i="1" l="1"/>
  <c r="D83" i="1"/>
  <c r="D87" i="1"/>
  <c r="D85" i="1"/>
  <c r="D88" i="1"/>
  <c r="D89" i="1" l="1"/>
</calcChain>
</file>

<file path=xl/sharedStrings.xml><?xml version="1.0" encoding="utf-8"?>
<sst xmlns="http://schemas.openxmlformats.org/spreadsheetml/2006/main" count="157" uniqueCount="110">
  <si>
    <t>RUBRO O CULTIVO</t>
  </si>
  <si>
    <t>FRUTILLA ESTABLECIMIENTO</t>
  </si>
  <si>
    <t>RENDIMIENTO (Kg/Há.)</t>
  </si>
  <si>
    <t>VARIEDAD</t>
  </si>
  <si>
    <t>ALBION</t>
  </si>
  <si>
    <t>FECHA ESTIMADA  PRECIO VENTA</t>
  </si>
  <si>
    <t>NIVEL TECNOLÓGICO</t>
  </si>
  <si>
    <t>MEDIA</t>
  </si>
  <si>
    <t>PRECIO ESPERADO ($/Kg)</t>
  </si>
  <si>
    <t>REGIÓN</t>
  </si>
  <si>
    <t>ÑUBLE</t>
  </si>
  <si>
    <t>INGRESO ESPERADO, con IVA ($)</t>
  </si>
  <si>
    <t>AGENCIA DE ÁREA</t>
  </si>
  <si>
    <t xml:space="preserve">QUIRIHUE </t>
  </si>
  <si>
    <t>DESTINO PRODUCCION</t>
  </si>
  <si>
    <t>AGROINDUSTRIA LOCAL</t>
  </si>
  <si>
    <t>COMUNA/LOCALIDAD</t>
  </si>
  <si>
    <t xml:space="preserve">TODAS </t>
  </si>
  <si>
    <t>FECHA DE COSECHA</t>
  </si>
  <si>
    <t>ENERO A ABRIL/2022</t>
  </si>
  <si>
    <t>FECHA PRECIO INSUMOS</t>
  </si>
  <si>
    <t>CONTINGENCIA</t>
  </si>
  <si>
    <t>HELADAS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</si>
  <si>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</si>
  <si>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</si>
  <si>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</si>
  <si>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</si>
  <si>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</si>
  <si>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</si>
  <si>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</si>
  <si>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</si>
  <si>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Plantación</t>
  </si>
  <si>
    <t>JH</t>
  </si>
  <si>
    <t>Ago-Sep</t>
  </si>
  <si>
    <t>Platabanda y postura de mulch</t>
  </si>
  <si>
    <t>Ene-Feb</t>
  </si>
  <si>
    <t>Pulverizaciones</t>
  </si>
  <si>
    <t>Temporada</t>
  </si>
  <si>
    <t>Desbrote</t>
  </si>
  <si>
    <t>Subtotal Jornadas Hombre</t>
  </si>
  <si>
    <t>JORNADAS ANIMAL</t>
  </si>
  <si>
    <t>Subtotal Jornadas Animal</t>
  </si>
  <si>
    <t>MAQUINARIA</t>
  </si>
  <si>
    <t>Aradura Cincel</t>
  </si>
  <si>
    <t>JM</t>
  </si>
  <si>
    <t>Rastraje (2)</t>
  </si>
  <si>
    <t>Subtotal Costo Maquinaria</t>
  </si>
  <si>
    <t>INSUMOS</t>
  </si>
  <si>
    <t>Insumos</t>
  </si>
  <si>
    <t>Unidad (Kg/l/u)</t>
  </si>
  <si>
    <t>Cantidad (Kg/l/u)</t>
  </si>
  <si>
    <t>SEMILLAS</t>
  </si>
  <si>
    <t>Plantas</t>
  </si>
  <si>
    <t>FERTILIZANTES</t>
  </si>
  <si>
    <t>Superfosfato triple</t>
  </si>
  <si>
    <t>Kg</t>
  </si>
  <si>
    <t>Julio/Agosto</t>
  </si>
  <si>
    <t>Can 27</t>
  </si>
  <si>
    <t>Sept/Nov</t>
  </si>
  <si>
    <t>Mezcla  10-21-17</t>
  </si>
  <si>
    <t>Septiembre</t>
  </si>
  <si>
    <t>Defender boro</t>
  </si>
  <si>
    <t>Lt</t>
  </si>
  <si>
    <t>Noviembre</t>
  </si>
  <si>
    <t>Defender zinc</t>
  </si>
  <si>
    <t>INSECTICIDA ACARICIDA</t>
  </si>
  <si>
    <t>Vertimec</t>
  </si>
  <si>
    <t>BACTERICIDA/FUNGICIDA</t>
  </si>
  <si>
    <t>BC1000</t>
  </si>
  <si>
    <t xml:space="preserve">Octubre   </t>
  </si>
  <si>
    <t>Cobre</t>
  </si>
  <si>
    <t>HERBICIDA</t>
  </si>
  <si>
    <t>Paraquat</t>
  </si>
  <si>
    <t>Oct/nov.</t>
  </si>
  <si>
    <t>OTROS</t>
  </si>
  <si>
    <t>Cintas de Riego</t>
  </si>
  <si>
    <t>Metros</t>
  </si>
  <si>
    <t>Mulch</t>
  </si>
  <si>
    <t>Subtotal Insumos</t>
  </si>
  <si>
    <t>Item</t>
  </si>
  <si>
    <t>Cosecha</t>
  </si>
  <si>
    <t>Ene-Abr</t>
  </si>
  <si>
    <t>Fletes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</si>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</sst>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#,##0.000"/>
  </numFmts>
  <fonts count="22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9"/>
      <color theme="1"/>
      <name val="Helvetica Neue"/>
      <family val="2"/>
      <scheme val="minor"/>
    </font>
    <font>
      <sz val="9"/>
      <color indexed="8"/>
      <name val="Helvetica Neue"/>
      <family val="2"/>
      <scheme val="minor"/>
    </font>
    <font>
      <sz val="9"/>
      <name val="Helvetica Neue"/>
      <family val="2"/>
      <scheme val="minor"/>
    </font>
    <font>
      <b/>
      <sz val="9"/>
      <color theme="1"/>
      <name val="Helvetica Neue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47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/>
    <xf numFmtId="0" fontId="4" fillId="2" borderId="6" xfId="0" applyFont="1" applyFill="1" applyBorder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3" fontId="4" fillId="2" borderId="6" xfId="0" applyNumberFormat="1" applyFont="1" applyFill="1" applyBorder="1"/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49" fontId="8" fillId="3" borderId="19" xfId="0" applyNumberFormat="1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3" fontId="8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ill="1" applyBorder="1"/>
    <xf numFmtId="0" fontId="14" fillId="7" borderId="22" xfId="0" applyFont="1" applyFill="1" applyBorder="1"/>
    <xf numFmtId="49" fontId="12" fillId="8" borderId="23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165" fontId="12" fillId="2" borderId="6" xfId="0" applyNumberFormat="1" applyFont="1" applyFill="1" applyBorder="1" applyAlignment="1">
      <alignment vertical="center"/>
    </xf>
    <xf numFmtId="0" fontId="9" fillId="7" borderId="21" xfId="0" applyFont="1" applyFill="1" applyBorder="1" applyAlignment="1">
      <alignment vertical="center"/>
    </xf>
    <xf numFmtId="0" fontId="9" fillId="7" borderId="22" xfId="0" applyFont="1" applyFill="1" applyBorder="1" applyAlignment="1">
      <alignment vertical="center"/>
    </xf>
    <xf numFmtId="164" fontId="1" fillId="2" borderId="22" xfId="0" applyNumberFormat="1" applyFont="1" applyFill="1" applyBorder="1" applyAlignment="1">
      <alignment vertical="center"/>
    </xf>
    <xf numFmtId="164" fontId="16" fillId="2" borderId="22" xfId="0" applyNumberFormat="1" applyFont="1" applyFill="1" applyBorder="1" applyAlignment="1">
      <alignment vertical="center"/>
    </xf>
    <xf numFmtId="0" fontId="14" fillId="2" borderId="22" xfId="0" applyFont="1" applyFill="1" applyBorder="1"/>
    <xf numFmtId="0" fontId="0" fillId="2" borderId="24" xfId="0" applyFill="1" applyBorder="1"/>
    <xf numFmtId="49" fontId="0" fillId="2" borderId="22" xfId="0" applyNumberForma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2" fillId="2" borderId="25" xfId="0" applyFont="1" applyFill="1" applyBorder="1"/>
    <xf numFmtId="3" fontId="2" fillId="2" borderId="25" xfId="0" applyNumberFormat="1" applyFont="1" applyFill="1" applyBorder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4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4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4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9" fillId="5" borderId="32" xfId="0" applyFont="1" applyFill="1" applyBorder="1" applyAlignment="1">
      <alignment vertical="center"/>
    </xf>
    <xf numFmtId="164" fontId="1" fillId="6" borderId="33" xfId="0" applyNumberFormat="1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5" fillId="2" borderId="22" xfId="0" applyFont="1" applyFill="1" applyBorder="1" applyAlignment="1">
      <alignment vertical="center"/>
    </xf>
    <xf numFmtId="49" fontId="12" fillId="8" borderId="34" xfId="0" applyNumberFormat="1" applyFont="1" applyFill="1" applyBorder="1" applyAlignment="1">
      <alignment vertical="center"/>
    </xf>
    <xf numFmtId="49" fontId="14" fillId="8" borderId="35" xfId="0" applyNumberFormat="1" applyFont="1" applyFill="1" applyBorder="1"/>
    <xf numFmtId="49" fontId="12" fillId="2" borderId="36" xfId="0" applyNumberFormat="1" applyFont="1" applyFill="1" applyBorder="1" applyAlignment="1">
      <alignment vertical="center"/>
    </xf>
    <xf numFmtId="9" fontId="14" fillId="2" borderId="37" xfId="0" applyNumberFormat="1" applyFont="1" applyFill="1" applyBorder="1"/>
    <xf numFmtId="49" fontId="12" fillId="8" borderId="38" xfId="0" applyNumberFormat="1" applyFont="1" applyFill="1" applyBorder="1" applyAlignment="1">
      <alignment vertical="center"/>
    </xf>
    <xf numFmtId="165" fontId="12" fillId="8" borderId="39" xfId="0" applyNumberFormat="1" applyFont="1" applyFill="1" applyBorder="1" applyAlignment="1">
      <alignment vertical="center"/>
    </xf>
    <xf numFmtId="9" fontId="12" fillId="8" borderId="40" xfId="0" applyNumberFormat="1" applyFont="1" applyFill="1" applyBorder="1" applyAlignment="1">
      <alignment vertical="center"/>
    </xf>
    <xf numFmtId="0" fontId="14" fillId="9" borderId="43" xfId="0" applyFont="1" applyFill="1" applyBorder="1"/>
    <xf numFmtId="0" fontId="14" fillId="2" borderId="22" xfId="0" applyFont="1" applyFill="1" applyBorder="1" applyAlignment="1">
      <alignment vertical="center"/>
    </xf>
    <xf numFmtId="49" fontId="14" fillId="2" borderId="22" xfId="0" applyNumberFormat="1" applyFont="1" applyFill="1" applyBorder="1" applyAlignment="1">
      <alignment vertical="center"/>
    </xf>
    <xf numFmtId="49" fontId="12" fillId="2" borderId="44" xfId="0" applyNumberFormat="1" applyFont="1" applyFill="1" applyBorder="1" applyAlignment="1">
      <alignment vertical="center"/>
    </xf>
    <xf numFmtId="0" fontId="14" fillId="2" borderId="45" xfId="0" applyFont="1" applyFill="1" applyBorder="1"/>
    <xf numFmtId="0" fontId="14" fillId="2" borderId="46" xfId="0" applyFont="1" applyFill="1" applyBorder="1"/>
    <xf numFmtId="49" fontId="14" fillId="2" borderId="47" xfId="0" applyNumberFormat="1" applyFont="1" applyFill="1" applyBorder="1" applyAlignment="1">
      <alignment vertical="center"/>
    </xf>
    <xf numFmtId="0" fontId="14" fillId="2" borderId="48" xfId="0" applyFont="1" applyFill="1" applyBorder="1"/>
    <xf numFmtId="49" fontId="14" fillId="2" borderId="49" xfId="0" applyNumberFormat="1" applyFont="1" applyFill="1" applyBorder="1" applyAlignment="1">
      <alignment vertical="center"/>
    </xf>
    <xf numFmtId="0" fontId="14" fillId="2" borderId="50" xfId="0" applyFont="1" applyFill="1" applyBorder="1"/>
    <xf numFmtId="0" fontId="14" fillId="2" borderId="51" xfId="0" applyFont="1" applyFill="1" applyBorder="1"/>
    <xf numFmtId="0" fontId="12" fillId="7" borderId="22" xfId="0" applyFont="1" applyFill="1" applyBorder="1" applyAlignment="1">
      <alignment vertical="center"/>
    </xf>
    <xf numFmtId="0" fontId="9" fillId="9" borderId="21" xfId="0" applyFont="1" applyFill="1" applyBorder="1" applyAlignment="1">
      <alignment vertical="center"/>
    </xf>
    <xf numFmtId="49" fontId="17" fillId="9" borderId="22" xfId="0" applyNumberFormat="1" applyFont="1" applyFill="1" applyBorder="1" applyAlignment="1">
      <alignment vertical="center"/>
    </xf>
    <xf numFmtId="0" fontId="9" fillId="9" borderId="22" xfId="0" applyFont="1" applyFill="1" applyBorder="1" applyAlignment="1">
      <alignment vertical="center"/>
    </xf>
    <xf numFmtId="0" fontId="9" fillId="9" borderId="52" xfId="0" applyFont="1" applyFill="1" applyBorder="1" applyAlignment="1">
      <alignment vertical="center"/>
    </xf>
    <xf numFmtId="49" fontId="12" fillId="8" borderId="53" xfId="0" applyNumberFormat="1" applyFont="1" applyFill="1" applyBorder="1" applyAlignment="1">
      <alignment vertical="center"/>
    </xf>
    <xf numFmtId="0" fontId="12" fillId="8" borderId="54" xfId="0" applyNumberFormat="1" applyFont="1" applyFill="1" applyBorder="1" applyAlignment="1">
      <alignment vertical="center"/>
    </xf>
    <xf numFmtId="0" fontId="12" fillId="8" borderId="55" xfId="0" applyNumberFormat="1" applyFont="1" applyFill="1" applyBorder="1" applyAlignment="1">
      <alignment vertical="center"/>
    </xf>
    <xf numFmtId="165" fontId="12" fillId="8" borderId="40" xfId="0" applyNumberFormat="1" applyFont="1" applyFill="1" applyBorder="1" applyAlignment="1">
      <alignment vertical="center"/>
    </xf>
    <xf numFmtId="0" fontId="0" fillId="0" borderId="22" xfId="0" applyNumberFormat="1" applyBorder="1"/>
    <xf numFmtId="3" fontId="2" fillId="2" borderId="15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3" fontId="18" fillId="0" borderId="56" xfId="0" applyNumberFormat="1" applyFont="1" applyBorder="1"/>
    <xf numFmtId="3" fontId="18" fillId="10" borderId="56" xfId="0" applyNumberFormat="1" applyFont="1" applyFill="1" applyBorder="1"/>
    <xf numFmtId="3" fontId="19" fillId="0" borderId="56" xfId="0" applyNumberFormat="1" applyFont="1" applyBorder="1" applyAlignment="1">
      <alignment horizontal="right"/>
    </xf>
    <xf numFmtId="14" fontId="18" fillId="0" borderId="56" xfId="0" applyNumberFormat="1" applyFont="1" applyBorder="1"/>
    <xf numFmtId="3" fontId="18" fillId="0" borderId="56" xfId="0" applyNumberFormat="1" applyFont="1" applyBorder="1" applyAlignment="1">
      <alignment horizontal="right"/>
    </xf>
    <xf numFmtId="14" fontId="18" fillId="0" borderId="56" xfId="0" applyNumberFormat="1" applyFont="1" applyBorder="1" applyAlignment="1">
      <alignment horizontal="right"/>
    </xf>
    <xf numFmtId="3" fontId="18" fillId="10" borderId="56" xfId="0" applyNumberFormat="1" applyFont="1" applyFill="1" applyBorder="1" applyAlignment="1">
      <alignment horizontal="right"/>
    </xf>
    <xf numFmtId="3" fontId="18" fillId="0" borderId="56" xfId="0" applyNumberFormat="1" applyFont="1" applyBorder="1" applyAlignment="1">
      <alignment horizontal="left"/>
    </xf>
    <xf numFmtId="3" fontId="18" fillId="0" borderId="56" xfId="0" applyNumberFormat="1" applyFont="1" applyBorder="1" applyAlignment="1">
      <alignment horizontal="center"/>
    </xf>
    <xf numFmtId="3" fontId="20" fillId="10" borderId="56" xfId="0" applyNumberFormat="1" applyFont="1" applyFill="1" applyBorder="1"/>
    <xf numFmtId="3" fontId="21" fillId="0" borderId="56" xfId="0" applyNumberFormat="1" applyFont="1" applyBorder="1" applyAlignment="1">
      <alignment horizontal="left"/>
    </xf>
    <xf numFmtId="3" fontId="20" fillId="0" borderId="56" xfId="0" applyNumberFormat="1" applyFont="1" applyBorder="1" applyAlignment="1">
      <alignment wrapText="1"/>
    </xf>
    <xf numFmtId="3" fontId="20" fillId="0" borderId="56" xfId="0" applyNumberFormat="1" applyFont="1" applyBorder="1" applyAlignment="1">
      <alignment horizontal="center"/>
    </xf>
    <xf numFmtId="3" fontId="20" fillId="10" borderId="56" xfId="0" applyNumberFormat="1" applyFont="1" applyFill="1" applyBorder="1" applyAlignment="1">
      <alignment horizontal="right" indent="1"/>
    </xf>
    <xf numFmtId="3" fontId="18" fillId="10" borderId="56" xfId="0" applyNumberFormat="1" applyFont="1" applyFill="1" applyBorder="1" applyAlignment="1">
      <alignment horizontal="left"/>
    </xf>
    <xf numFmtId="3" fontId="18" fillId="10" borderId="56" xfId="0" applyNumberFormat="1" applyFont="1" applyFill="1" applyBorder="1" applyAlignment="1">
      <alignment horizontal="center"/>
    </xf>
    <xf numFmtId="3" fontId="21" fillId="10" borderId="56" xfId="0" applyNumberFormat="1" applyFont="1" applyFill="1" applyBorder="1" applyAlignment="1">
      <alignment horizontal="left"/>
    </xf>
    <xf numFmtId="166" fontId="18" fillId="0" borderId="56" xfId="0" applyNumberFormat="1" applyFont="1" applyBorder="1" applyAlignment="1">
      <alignment horizontal="center"/>
    </xf>
    <xf numFmtId="49" fontId="17" fillId="9" borderId="41" xfId="0" applyNumberFormat="1" applyFont="1" applyFill="1" applyBorder="1" applyAlignment="1">
      <alignment vertical="center"/>
    </xf>
    <xf numFmtId="0" fontId="12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847725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95"/>
  <sheetViews>
    <sheetView showGridLines="0" tabSelected="1" topLeftCell="A39" zoomScale="150" zoomScaleNormal="150" workbookViewId="0">
      <selection activeCell="G68" sqref="G68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22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119" t="s">
        <v>1</v>
      </c>
      <c r="D9" s="7"/>
      <c r="E9" s="141" t="s">
        <v>2</v>
      </c>
      <c r="F9" s="142"/>
      <c r="G9" s="123">
        <v>30000</v>
      </c>
    </row>
    <row r="10" spans="1:7" ht="38.25" customHeight="1">
      <c r="A10" s="5"/>
      <c r="B10" s="8" t="s">
        <v>3</v>
      </c>
      <c r="C10" s="120" t="s">
        <v>4</v>
      </c>
      <c r="D10" s="9"/>
      <c r="E10" s="139" t="s">
        <v>5</v>
      </c>
      <c r="F10" s="140"/>
      <c r="G10" s="124">
        <v>44621</v>
      </c>
    </row>
    <row r="11" spans="1:7" ht="18" customHeight="1">
      <c r="A11" s="5"/>
      <c r="B11" s="8" t="s">
        <v>6</v>
      </c>
      <c r="C11" s="119" t="s">
        <v>7</v>
      </c>
      <c r="D11" s="9"/>
      <c r="E11" s="139" t="s">
        <v>8</v>
      </c>
      <c r="F11" s="140"/>
      <c r="G11" s="125">
        <v>850</v>
      </c>
    </row>
    <row r="12" spans="1:7" ht="11.25" customHeight="1">
      <c r="A12" s="5"/>
      <c r="B12" s="8" t="s">
        <v>9</v>
      </c>
      <c r="C12" s="119" t="s">
        <v>10</v>
      </c>
      <c r="D12" s="9"/>
      <c r="E12" s="10" t="s">
        <v>11</v>
      </c>
      <c r="F12" s="11"/>
      <c r="G12" s="125">
        <f>G9*G11</f>
        <v>25500000</v>
      </c>
    </row>
    <row r="13" spans="1:7" ht="11.25" customHeight="1">
      <c r="A13" s="5"/>
      <c r="B13" s="8" t="s">
        <v>12</v>
      </c>
      <c r="C13" s="120" t="s">
        <v>13</v>
      </c>
      <c r="D13" s="9"/>
      <c r="E13" s="139" t="s">
        <v>14</v>
      </c>
      <c r="F13" s="140"/>
      <c r="G13" s="123" t="s">
        <v>15</v>
      </c>
    </row>
    <row r="14" spans="1:7" ht="13.5" customHeight="1">
      <c r="A14" s="5"/>
      <c r="B14" s="8" t="s">
        <v>16</v>
      </c>
      <c r="C14" s="121" t="s">
        <v>17</v>
      </c>
      <c r="D14" s="9"/>
      <c r="E14" s="139" t="s">
        <v>18</v>
      </c>
      <c r="F14" s="140"/>
      <c r="G14" s="123" t="s">
        <v>19</v>
      </c>
    </row>
    <row r="15" spans="1:7" ht="25.5" customHeight="1">
      <c r="A15" s="5"/>
      <c r="B15" s="8" t="s">
        <v>20</v>
      </c>
      <c r="C15" s="122">
        <v>44738</v>
      </c>
      <c r="D15" s="9"/>
      <c r="E15" s="145" t="s">
        <v>21</v>
      </c>
      <c r="F15" s="146"/>
      <c r="G15" s="123" t="s">
        <v>22</v>
      </c>
    </row>
    <row r="16" spans="1:7" ht="12" customHeight="1">
      <c r="A16" s="2"/>
      <c r="B16" s="12"/>
      <c r="C16" s="13"/>
      <c r="D16" s="14"/>
      <c r="E16" s="15"/>
      <c r="F16" s="15"/>
      <c r="G16" s="16"/>
    </row>
    <row r="17" spans="1:7" ht="12" customHeight="1">
      <c r="A17" s="17"/>
      <c r="B17" s="143" t="s">
        <v>23</v>
      </c>
      <c r="C17" s="144"/>
      <c r="D17" s="144"/>
      <c r="E17" s="144"/>
      <c r="F17" s="144"/>
      <c r="G17" s="144"/>
    </row>
    <row r="18" spans="1:7" ht="12" customHeight="1">
      <c r="A18" s="2"/>
      <c r="B18" s="18"/>
      <c r="C18" s="19"/>
      <c r="D18" s="19"/>
      <c r="E18" s="19"/>
      <c r="F18" s="20"/>
      <c r="G18" s="20"/>
    </row>
    <row r="19" spans="1:7" ht="12" customHeight="1">
      <c r="A19" s="5"/>
      <c r="B19" s="21" t="s">
        <v>24</v>
      </c>
      <c r="C19" s="22"/>
      <c r="D19" s="23"/>
      <c r="E19" s="23"/>
      <c r="F19" s="23"/>
      <c r="G19" s="23"/>
    </row>
    <row r="20" spans="1:7" ht="24" customHeight="1">
      <c r="A20" s="17"/>
      <c r="B20" s="24" t="s">
        <v>25</v>
      </c>
      <c r="C20" s="24" t="s">
        <v>26</v>
      </c>
      <c r="D20" s="24" t="s">
        <v>27</v>
      </c>
      <c r="E20" s="24" t="s">
        <v>28</v>
      </c>
      <c r="F20" s="24" t="s">
        <v>29</v>
      </c>
      <c r="G20" s="24" t="s">
        <v>30</v>
      </c>
    </row>
    <row r="21" spans="1:7" ht="12.75" customHeight="1">
      <c r="A21" s="17"/>
      <c r="B21" s="126" t="s">
        <v>31</v>
      </c>
      <c r="C21" s="127" t="s">
        <v>32</v>
      </c>
      <c r="D21" s="127">
        <v>20</v>
      </c>
      <c r="E21" s="127" t="s">
        <v>33</v>
      </c>
      <c r="F21" s="123">
        <v>18500</v>
      </c>
      <c r="G21" s="128">
        <f>F21*D21</f>
        <v>370000</v>
      </c>
    </row>
    <row r="22" spans="1:7" ht="25.5" customHeight="1">
      <c r="A22" s="17"/>
      <c r="B22" s="126" t="s">
        <v>34</v>
      </c>
      <c r="C22" s="127" t="s">
        <v>32</v>
      </c>
      <c r="D22" s="127">
        <v>4</v>
      </c>
      <c r="E22" s="127" t="s">
        <v>35</v>
      </c>
      <c r="F22" s="123">
        <v>50000</v>
      </c>
      <c r="G22" s="128">
        <f>F22*D22</f>
        <v>200000</v>
      </c>
    </row>
    <row r="23" spans="1:7" ht="25.5" customHeight="1">
      <c r="A23" s="17"/>
      <c r="B23" s="119" t="s">
        <v>36</v>
      </c>
      <c r="C23" s="127" t="s">
        <v>32</v>
      </c>
      <c r="D23" s="127">
        <v>8</v>
      </c>
      <c r="E23" s="127" t="s">
        <v>37</v>
      </c>
      <c r="F23" s="123">
        <v>20000</v>
      </c>
      <c r="G23" s="128">
        <f>F23*D23</f>
        <v>160000</v>
      </c>
    </row>
    <row r="24" spans="1:7" ht="12.75" customHeight="1">
      <c r="A24" s="17"/>
      <c r="B24" s="119" t="s">
        <v>38</v>
      </c>
      <c r="C24" s="127" t="s">
        <v>32</v>
      </c>
      <c r="D24" s="127">
        <v>5</v>
      </c>
      <c r="E24" s="127" t="s">
        <v>37</v>
      </c>
      <c r="F24" s="123">
        <v>20000</v>
      </c>
      <c r="G24" s="128">
        <f>F24*D24</f>
        <v>100000</v>
      </c>
    </row>
    <row r="25" spans="1:7" ht="12.75" customHeight="1">
      <c r="A25" s="17"/>
      <c r="B25" s="25" t="s">
        <v>39</v>
      </c>
      <c r="C25" s="26"/>
      <c r="D25" s="26"/>
      <c r="E25" s="26"/>
      <c r="F25" s="27"/>
      <c r="G25" s="28">
        <f>SUM(G21:G24)</f>
        <v>830000</v>
      </c>
    </row>
    <row r="26" spans="1:7" ht="12" customHeight="1">
      <c r="A26" s="2"/>
      <c r="B26" s="18"/>
      <c r="C26" s="20"/>
      <c r="D26" s="20"/>
      <c r="E26" s="20"/>
      <c r="F26" s="29"/>
      <c r="G26" s="29"/>
    </row>
    <row r="27" spans="1:7" ht="12" customHeight="1">
      <c r="A27" s="5"/>
      <c r="B27" s="30" t="s">
        <v>40</v>
      </c>
      <c r="C27" s="31"/>
      <c r="D27" s="32"/>
      <c r="E27" s="32"/>
      <c r="F27" s="33"/>
      <c r="G27" s="33"/>
    </row>
    <row r="28" spans="1:7" ht="24" customHeight="1">
      <c r="A28" s="5"/>
      <c r="B28" s="34" t="s">
        <v>25</v>
      </c>
      <c r="C28" s="35" t="s">
        <v>26</v>
      </c>
      <c r="D28" s="35" t="s">
        <v>27</v>
      </c>
      <c r="E28" s="34" t="s">
        <v>28</v>
      </c>
      <c r="F28" s="35" t="s">
        <v>29</v>
      </c>
      <c r="G28" s="34" t="s">
        <v>30</v>
      </c>
    </row>
    <row r="29" spans="1:7" ht="12" customHeight="1">
      <c r="A29" s="5"/>
      <c r="B29" s="36"/>
      <c r="C29" s="37"/>
      <c r="D29" s="37"/>
      <c r="E29" s="37"/>
      <c r="F29" s="117"/>
      <c r="G29" s="117"/>
    </row>
    <row r="30" spans="1:7" ht="12" customHeight="1">
      <c r="A30" s="5"/>
      <c r="B30" s="38" t="s">
        <v>41</v>
      </c>
      <c r="C30" s="39"/>
      <c r="D30" s="39"/>
      <c r="E30" s="39"/>
      <c r="F30" s="40"/>
      <c r="G30" s="118">
        <f>SUM(G29)</f>
        <v>0</v>
      </c>
    </row>
    <row r="31" spans="1:7" ht="12" customHeight="1">
      <c r="A31" s="2"/>
      <c r="B31" s="41"/>
      <c r="C31" s="42"/>
      <c r="D31" s="42"/>
      <c r="E31" s="42"/>
      <c r="F31" s="43"/>
      <c r="G31" s="43"/>
    </row>
    <row r="32" spans="1:7" ht="12" customHeight="1">
      <c r="A32" s="5"/>
      <c r="B32" s="30" t="s">
        <v>42</v>
      </c>
      <c r="C32" s="31"/>
      <c r="D32" s="32"/>
      <c r="E32" s="32"/>
      <c r="F32" s="33"/>
      <c r="G32" s="33"/>
    </row>
    <row r="33" spans="1:11" ht="24" customHeight="1">
      <c r="A33" s="5"/>
      <c r="B33" s="44" t="s">
        <v>25</v>
      </c>
      <c r="C33" s="44" t="s">
        <v>26</v>
      </c>
      <c r="D33" s="44" t="s">
        <v>27</v>
      </c>
      <c r="E33" s="44" t="s">
        <v>28</v>
      </c>
      <c r="F33" s="45" t="s">
        <v>29</v>
      </c>
      <c r="G33" s="44" t="s">
        <v>30</v>
      </c>
    </row>
    <row r="34" spans="1:11" ht="12.75" customHeight="1">
      <c r="A34" s="17"/>
      <c r="B34" s="126" t="s">
        <v>43</v>
      </c>
      <c r="C34" s="127" t="s">
        <v>44</v>
      </c>
      <c r="D34" s="136">
        <v>0.125</v>
      </c>
      <c r="E34" s="127" t="s">
        <v>35</v>
      </c>
      <c r="F34" s="123">
        <v>320000</v>
      </c>
      <c r="G34" s="128">
        <f>F34*D34</f>
        <v>40000</v>
      </c>
    </row>
    <row r="35" spans="1:11" ht="12.75" customHeight="1">
      <c r="A35" s="17"/>
      <c r="B35" s="126" t="s">
        <v>45</v>
      </c>
      <c r="C35" s="127" t="s">
        <v>44</v>
      </c>
      <c r="D35" s="136">
        <v>0.25</v>
      </c>
      <c r="E35" s="127" t="s">
        <v>35</v>
      </c>
      <c r="F35" s="123">
        <v>320000</v>
      </c>
      <c r="G35" s="128">
        <f>F35*D35</f>
        <v>80000</v>
      </c>
    </row>
    <row r="36" spans="1:11" ht="12.75" customHeight="1">
      <c r="A36" s="5"/>
      <c r="B36" s="46" t="s">
        <v>46</v>
      </c>
      <c r="C36" s="47"/>
      <c r="D36" s="47"/>
      <c r="E36" s="47"/>
      <c r="F36" s="48"/>
      <c r="G36" s="49">
        <f>SUM(G34:G35)</f>
        <v>120000</v>
      </c>
    </row>
    <row r="37" spans="1:11" ht="12" customHeight="1">
      <c r="A37" s="2"/>
      <c r="B37" s="41"/>
      <c r="C37" s="42"/>
      <c r="D37" s="42"/>
      <c r="E37" s="42"/>
      <c r="F37" s="43"/>
      <c r="G37" s="43"/>
    </row>
    <row r="38" spans="1:11" ht="12" customHeight="1">
      <c r="A38" s="5"/>
      <c r="B38" s="30" t="s">
        <v>47</v>
      </c>
      <c r="C38" s="31"/>
      <c r="D38" s="32"/>
      <c r="E38" s="32"/>
      <c r="F38" s="33"/>
      <c r="G38" s="33"/>
    </row>
    <row r="39" spans="1:11" ht="24" customHeight="1">
      <c r="A39" s="5"/>
      <c r="B39" s="45" t="s">
        <v>48</v>
      </c>
      <c r="C39" s="45" t="s">
        <v>49</v>
      </c>
      <c r="D39" s="45" t="s">
        <v>50</v>
      </c>
      <c r="E39" s="45" t="s">
        <v>28</v>
      </c>
      <c r="F39" s="45" t="s">
        <v>29</v>
      </c>
      <c r="G39" s="45" t="s">
        <v>30</v>
      </c>
      <c r="K39" s="116"/>
    </row>
    <row r="40" spans="1:11" ht="12.75" customHeight="1">
      <c r="A40" s="17"/>
      <c r="B40" s="129" t="s">
        <v>51</v>
      </c>
      <c r="C40" s="127"/>
      <c r="D40" s="127"/>
      <c r="E40" s="127"/>
      <c r="F40" s="123"/>
      <c r="G40" s="50">
        <f>(D40*F40)</f>
        <v>0</v>
      </c>
      <c r="K40" s="116"/>
    </row>
    <row r="41" spans="1:11" ht="12.75" customHeight="1">
      <c r="A41" s="17"/>
      <c r="B41" s="130" t="s">
        <v>52</v>
      </c>
      <c r="C41" s="131" t="s">
        <v>26</v>
      </c>
      <c r="D41" s="131">
        <v>60000</v>
      </c>
      <c r="E41" s="131" t="s">
        <v>33</v>
      </c>
      <c r="F41" s="132">
        <v>150</v>
      </c>
      <c r="G41" s="50">
        <f>(D41*F41)*1.19</f>
        <v>10710000</v>
      </c>
    </row>
    <row r="42" spans="1:11" ht="12.75" customHeight="1">
      <c r="A42" s="17"/>
      <c r="B42" s="129" t="s">
        <v>53</v>
      </c>
      <c r="C42" s="127"/>
      <c r="D42" s="127"/>
      <c r="E42" s="127"/>
      <c r="F42" s="123"/>
      <c r="G42" s="50">
        <f t="shared" ref="G42:G57" si="0">(D42*F42)*1.19</f>
        <v>0</v>
      </c>
    </row>
    <row r="43" spans="1:11" ht="12.75" customHeight="1">
      <c r="A43" s="17"/>
      <c r="B43" s="126" t="s">
        <v>54</v>
      </c>
      <c r="C43" s="127" t="s">
        <v>55</v>
      </c>
      <c r="D43" s="127">
        <v>150</v>
      </c>
      <c r="E43" s="127" t="s">
        <v>56</v>
      </c>
      <c r="F43" s="123">
        <v>1200</v>
      </c>
      <c r="G43" s="50">
        <f t="shared" si="0"/>
        <v>214200</v>
      </c>
    </row>
    <row r="44" spans="1:11" ht="12.75" customHeight="1">
      <c r="A44" s="17"/>
      <c r="B44" s="126" t="s">
        <v>57</v>
      </c>
      <c r="C44" s="127" t="s">
        <v>55</v>
      </c>
      <c r="D44" s="127">
        <v>150</v>
      </c>
      <c r="E44" s="127" t="s">
        <v>58</v>
      </c>
      <c r="F44" s="123">
        <v>1120</v>
      </c>
      <c r="G44" s="50">
        <f t="shared" si="0"/>
        <v>199920</v>
      </c>
    </row>
    <row r="45" spans="1:11" ht="12.75" customHeight="1">
      <c r="A45" s="17"/>
      <c r="B45" s="133" t="s">
        <v>59</v>
      </c>
      <c r="C45" s="134" t="s">
        <v>55</v>
      </c>
      <c r="D45" s="134">
        <v>150</v>
      </c>
      <c r="E45" s="134" t="s">
        <v>60</v>
      </c>
      <c r="F45" s="125">
        <v>1100</v>
      </c>
      <c r="G45" s="50">
        <f t="shared" si="0"/>
        <v>196350</v>
      </c>
    </row>
    <row r="46" spans="1:11" ht="12.75" customHeight="1">
      <c r="A46" s="17"/>
      <c r="B46" s="126" t="s">
        <v>61</v>
      </c>
      <c r="C46" s="127" t="s">
        <v>62</v>
      </c>
      <c r="D46" s="127">
        <v>25</v>
      </c>
      <c r="E46" s="127" t="s">
        <v>63</v>
      </c>
      <c r="F46" s="123">
        <v>8000</v>
      </c>
      <c r="G46" s="50">
        <f t="shared" si="0"/>
        <v>238000</v>
      </c>
    </row>
    <row r="47" spans="1:11" ht="12.75" customHeight="1">
      <c r="A47" s="17"/>
      <c r="B47" s="126" t="s">
        <v>64</v>
      </c>
      <c r="C47" s="127" t="s">
        <v>62</v>
      </c>
      <c r="D47" s="127">
        <v>25</v>
      </c>
      <c r="E47" s="127" t="s">
        <v>60</v>
      </c>
      <c r="F47" s="123">
        <v>8000</v>
      </c>
      <c r="G47" s="50">
        <f t="shared" si="0"/>
        <v>238000</v>
      </c>
    </row>
    <row r="48" spans="1:11" ht="12.75" customHeight="1">
      <c r="A48" s="17"/>
      <c r="B48" s="135" t="s">
        <v>65</v>
      </c>
      <c r="C48" s="134"/>
      <c r="D48" s="134"/>
      <c r="E48" s="134"/>
      <c r="F48" s="125"/>
      <c r="G48" s="50">
        <f t="shared" si="0"/>
        <v>0</v>
      </c>
    </row>
    <row r="49" spans="1:7" ht="12.75" customHeight="1">
      <c r="A49" s="17"/>
      <c r="B49" s="126" t="s">
        <v>66</v>
      </c>
      <c r="C49" s="127" t="s">
        <v>62</v>
      </c>
      <c r="D49" s="127">
        <v>1</v>
      </c>
      <c r="E49" s="127"/>
      <c r="F49" s="123">
        <v>25000</v>
      </c>
      <c r="G49" s="50">
        <f t="shared" si="0"/>
        <v>29750</v>
      </c>
    </row>
    <row r="50" spans="1:7" ht="12.75" customHeight="1">
      <c r="A50" s="17"/>
      <c r="B50" s="135" t="s">
        <v>67</v>
      </c>
      <c r="C50" s="134"/>
      <c r="D50" s="134"/>
      <c r="E50" s="134"/>
      <c r="F50" s="125"/>
      <c r="G50" s="50">
        <f t="shared" si="0"/>
        <v>0</v>
      </c>
    </row>
    <row r="51" spans="1:7" ht="12.75" customHeight="1">
      <c r="A51" s="17"/>
      <c r="B51" s="126" t="s">
        <v>68</v>
      </c>
      <c r="C51" s="127" t="s">
        <v>62</v>
      </c>
      <c r="D51" s="127">
        <v>1</v>
      </c>
      <c r="E51" s="127" t="s">
        <v>69</v>
      </c>
      <c r="F51" s="123">
        <v>59800</v>
      </c>
      <c r="G51" s="50">
        <f t="shared" si="0"/>
        <v>71162</v>
      </c>
    </row>
    <row r="52" spans="1:7" ht="12.75" customHeight="1">
      <c r="A52" s="17"/>
      <c r="B52" s="126" t="s">
        <v>70</v>
      </c>
      <c r="C52" s="127" t="s">
        <v>55</v>
      </c>
      <c r="D52" s="127">
        <v>1</v>
      </c>
      <c r="E52" s="127" t="s">
        <v>56</v>
      </c>
      <c r="F52" s="123">
        <v>12000</v>
      </c>
      <c r="G52" s="50">
        <f t="shared" si="0"/>
        <v>14280</v>
      </c>
    </row>
    <row r="53" spans="1:7" ht="12.75" customHeight="1">
      <c r="A53" s="17"/>
      <c r="B53" s="129" t="s">
        <v>71</v>
      </c>
      <c r="C53" s="127"/>
      <c r="D53" s="127"/>
      <c r="E53" s="127"/>
      <c r="F53" s="123"/>
      <c r="G53" s="50">
        <f t="shared" si="0"/>
        <v>0</v>
      </c>
    </row>
    <row r="54" spans="1:7" ht="12.75" customHeight="1">
      <c r="A54" s="17"/>
      <c r="B54" s="126" t="s">
        <v>72</v>
      </c>
      <c r="C54" s="127" t="s">
        <v>62</v>
      </c>
      <c r="D54" s="127">
        <v>3</v>
      </c>
      <c r="E54" s="127" t="s">
        <v>73</v>
      </c>
      <c r="F54" s="123">
        <v>8000</v>
      </c>
      <c r="G54" s="50">
        <f t="shared" si="0"/>
        <v>28560</v>
      </c>
    </row>
    <row r="55" spans="1:7" ht="12.75" customHeight="1">
      <c r="A55" s="17"/>
      <c r="B55" s="129" t="s">
        <v>74</v>
      </c>
      <c r="C55" s="127"/>
      <c r="D55" s="127"/>
      <c r="E55" s="127"/>
      <c r="F55" s="123"/>
      <c r="G55" s="50">
        <f t="shared" si="0"/>
        <v>0</v>
      </c>
    </row>
    <row r="56" spans="1:7" ht="12.75" customHeight="1">
      <c r="A56" s="17"/>
      <c r="B56" s="130" t="s">
        <v>75</v>
      </c>
      <c r="C56" s="131" t="s">
        <v>76</v>
      </c>
      <c r="D56" s="131">
        <v>8000</v>
      </c>
      <c r="E56" s="131" t="s">
        <v>33</v>
      </c>
      <c r="F56" s="132">
        <v>160</v>
      </c>
      <c r="G56" s="50">
        <f t="shared" si="0"/>
        <v>1523200</v>
      </c>
    </row>
    <row r="57" spans="1:7" ht="12.75" customHeight="1">
      <c r="A57" s="17"/>
      <c r="B57" s="130" t="s">
        <v>77</v>
      </c>
      <c r="C57" s="131" t="s">
        <v>76</v>
      </c>
      <c r="D57" s="131">
        <f>50*100</f>
        <v>5000</v>
      </c>
      <c r="E57" s="131" t="s">
        <v>33</v>
      </c>
      <c r="F57" s="132">
        <v>400</v>
      </c>
      <c r="G57" s="50">
        <f t="shared" si="0"/>
        <v>2380000</v>
      </c>
    </row>
    <row r="58" spans="1:7" ht="13.5" customHeight="1">
      <c r="A58" s="5"/>
      <c r="B58" s="51" t="s">
        <v>78</v>
      </c>
      <c r="C58" s="52"/>
      <c r="D58" s="52"/>
      <c r="E58" s="52"/>
      <c r="F58" s="53"/>
      <c r="G58" s="54">
        <f>SUM(G40:G57)</f>
        <v>15843422</v>
      </c>
    </row>
    <row r="59" spans="1:7" ht="12" customHeight="1">
      <c r="A59" s="2"/>
      <c r="B59" s="41"/>
      <c r="C59" s="42"/>
      <c r="D59" s="42"/>
      <c r="E59" s="55"/>
      <c r="F59" s="43"/>
      <c r="G59" s="43"/>
    </row>
    <row r="60" spans="1:7" ht="12" customHeight="1">
      <c r="A60" s="5"/>
      <c r="B60" s="30" t="s">
        <v>74</v>
      </c>
      <c r="C60" s="31"/>
      <c r="D60" s="32"/>
      <c r="E60" s="32"/>
      <c r="F60" s="33"/>
      <c r="G60" s="33"/>
    </row>
    <row r="61" spans="1:7" ht="24" customHeight="1">
      <c r="A61" s="5"/>
      <c r="B61" s="44" t="s">
        <v>79</v>
      </c>
      <c r="C61" s="45" t="s">
        <v>49</v>
      </c>
      <c r="D61" s="45" t="s">
        <v>50</v>
      </c>
      <c r="E61" s="44" t="s">
        <v>28</v>
      </c>
      <c r="F61" s="45" t="s">
        <v>29</v>
      </c>
      <c r="G61" s="44" t="s">
        <v>30</v>
      </c>
    </row>
    <row r="62" spans="1:7" ht="12.75" customHeight="1">
      <c r="A62" s="17"/>
      <c r="B62" s="126" t="s">
        <v>80</v>
      </c>
      <c r="C62" s="127" t="s">
        <v>55</v>
      </c>
      <c r="D62" s="127">
        <f>G9</f>
        <v>30000</v>
      </c>
      <c r="E62" s="127" t="s">
        <v>81</v>
      </c>
      <c r="F62" s="123">
        <v>200</v>
      </c>
      <c r="G62" s="128">
        <f>F62*D62</f>
        <v>6000000</v>
      </c>
    </row>
    <row r="63" spans="1:7" ht="12.75" customHeight="1">
      <c r="A63" s="72"/>
      <c r="B63" s="130" t="s">
        <v>82</v>
      </c>
      <c r="C63" s="131" t="s">
        <v>55</v>
      </c>
      <c r="D63" s="131">
        <f>G9</f>
        <v>30000</v>
      </c>
      <c r="E63" s="131" t="s">
        <v>33</v>
      </c>
      <c r="F63" s="132">
        <v>20</v>
      </c>
      <c r="G63" s="128">
        <f>F63*D63</f>
        <v>600000</v>
      </c>
    </row>
    <row r="64" spans="1:7" ht="13.5" customHeight="1">
      <c r="A64" s="5"/>
      <c r="B64" s="56" t="s">
        <v>83</v>
      </c>
      <c r="C64" s="57"/>
      <c r="D64" s="57"/>
      <c r="E64" s="57"/>
      <c r="F64" s="58"/>
      <c r="G64" s="59">
        <f>SUM(G62:G63)</f>
        <v>6600000</v>
      </c>
    </row>
    <row r="65" spans="1:7" ht="12" customHeight="1">
      <c r="A65" s="2"/>
      <c r="B65" s="75"/>
      <c r="C65" s="75"/>
      <c r="D65" s="75"/>
      <c r="E65" s="75"/>
      <c r="F65" s="76"/>
      <c r="G65" s="76"/>
    </row>
    <row r="66" spans="1:7" ht="12" customHeight="1">
      <c r="A66" s="72"/>
      <c r="B66" s="77" t="s">
        <v>84</v>
      </c>
      <c r="C66" s="78"/>
      <c r="D66" s="78"/>
      <c r="E66" s="78"/>
      <c r="F66" s="78"/>
      <c r="G66" s="79">
        <f>G25+G30+G36+G58+G64</f>
        <v>23393422</v>
      </c>
    </row>
    <row r="67" spans="1:7" ht="12" customHeight="1">
      <c r="A67" s="72"/>
      <c r="B67" s="80" t="s">
        <v>85</v>
      </c>
      <c r="C67" s="61"/>
      <c r="D67" s="61"/>
      <c r="E67" s="61"/>
      <c r="F67" s="61"/>
      <c r="G67" s="81">
        <f>G66*0.05</f>
        <v>1169671.1000000001</v>
      </c>
    </row>
    <row r="68" spans="1:7" ht="12" customHeight="1">
      <c r="A68" s="72"/>
      <c r="B68" s="82" t="s">
        <v>86</v>
      </c>
      <c r="C68" s="60"/>
      <c r="D68" s="60"/>
      <c r="E68" s="60"/>
      <c r="F68" s="60"/>
      <c r="G68" s="83">
        <f>G67+G66</f>
        <v>24563093.100000001</v>
      </c>
    </row>
    <row r="69" spans="1:7" ht="12" customHeight="1">
      <c r="A69" s="72"/>
      <c r="B69" s="80" t="s">
        <v>87</v>
      </c>
      <c r="C69" s="61"/>
      <c r="D69" s="61"/>
      <c r="E69" s="61"/>
      <c r="F69" s="61"/>
      <c r="G69" s="81">
        <f>G12</f>
        <v>25500000</v>
      </c>
    </row>
    <row r="70" spans="1:7" ht="12" customHeight="1">
      <c r="A70" s="72"/>
      <c r="B70" s="84" t="s">
        <v>88</v>
      </c>
      <c r="C70" s="85"/>
      <c r="D70" s="85"/>
      <c r="E70" s="85"/>
      <c r="F70" s="85"/>
      <c r="G70" s="86">
        <f>G69-G68</f>
        <v>936906.89999999851</v>
      </c>
    </row>
    <row r="71" spans="1:7" ht="12" customHeight="1">
      <c r="A71" s="72"/>
      <c r="B71" s="73" t="s">
        <v>89</v>
      </c>
      <c r="C71" s="74"/>
      <c r="D71" s="74"/>
      <c r="E71" s="74"/>
      <c r="F71" s="74"/>
      <c r="G71" s="69"/>
    </row>
    <row r="72" spans="1:7" ht="12.75" customHeight="1" thickBot="1">
      <c r="A72" s="72"/>
      <c r="B72" s="87"/>
      <c r="C72" s="74"/>
      <c r="D72" s="74"/>
      <c r="E72" s="74"/>
      <c r="F72" s="74"/>
      <c r="G72" s="69"/>
    </row>
    <row r="73" spans="1:7" ht="12" customHeight="1">
      <c r="A73" s="72"/>
      <c r="B73" s="99" t="s">
        <v>90</v>
      </c>
      <c r="C73" s="100"/>
      <c r="D73" s="100"/>
      <c r="E73" s="100"/>
      <c r="F73" s="101"/>
      <c r="G73" s="69"/>
    </row>
    <row r="74" spans="1:7" ht="12" customHeight="1">
      <c r="A74" s="72"/>
      <c r="B74" s="102" t="s">
        <v>91</v>
      </c>
      <c r="C74" s="71"/>
      <c r="D74" s="71"/>
      <c r="E74" s="71"/>
      <c r="F74" s="103"/>
      <c r="G74" s="69"/>
    </row>
    <row r="75" spans="1:7" ht="12" customHeight="1">
      <c r="A75" s="72"/>
      <c r="B75" s="102" t="s">
        <v>92</v>
      </c>
      <c r="C75" s="71"/>
      <c r="D75" s="71"/>
      <c r="E75" s="71"/>
      <c r="F75" s="103"/>
      <c r="G75" s="69"/>
    </row>
    <row r="76" spans="1:7" ht="12" customHeight="1">
      <c r="A76" s="72"/>
      <c r="B76" s="102" t="s">
        <v>93</v>
      </c>
      <c r="C76" s="71"/>
      <c r="D76" s="71"/>
      <c r="E76" s="71"/>
      <c r="F76" s="103"/>
      <c r="G76" s="69"/>
    </row>
    <row r="77" spans="1:7" ht="12" customHeight="1">
      <c r="A77" s="72"/>
      <c r="B77" s="102" t="s">
        <v>94</v>
      </c>
      <c r="C77" s="71"/>
      <c r="D77" s="71"/>
      <c r="E77" s="71"/>
      <c r="F77" s="103"/>
      <c r="G77" s="69"/>
    </row>
    <row r="78" spans="1:7" ht="12" customHeight="1">
      <c r="A78" s="72"/>
      <c r="B78" s="102" t="s">
        <v>95</v>
      </c>
      <c r="C78" s="71"/>
      <c r="D78" s="71"/>
      <c r="E78" s="71"/>
      <c r="F78" s="103"/>
      <c r="G78" s="69"/>
    </row>
    <row r="79" spans="1:7" ht="12.75" customHeight="1" thickBot="1">
      <c r="A79" s="72"/>
      <c r="B79" s="104" t="s">
        <v>96</v>
      </c>
      <c r="C79" s="105"/>
      <c r="D79" s="105"/>
      <c r="E79" s="105"/>
      <c r="F79" s="106"/>
      <c r="G79" s="69"/>
    </row>
    <row r="80" spans="1:7" ht="12.75" customHeight="1">
      <c r="A80" s="72"/>
      <c r="B80" s="97"/>
      <c r="C80" s="71"/>
      <c r="D80" s="71"/>
      <c r="E80" s="71"/>
      <c r="F80" s="71"/>
      <c r="G80" s="69"/>
    </row>
    <row r="81" spans="1:7" ht="15" customHeight="1" thickBot="1">
      <c r="A81" s="72"/>
      <c r="B81" s="137" t="s">
        <v>97</v>
      </c>
      <c r="C81" s="138"/>
      <c r="D81" s="96"/>
      <c r="E81" s="63"/>
      <c r="F81" s="63"/>
      <c r="G81" s="69"/>
    </row>
    <row r="82" spans="1:7" ht="12" customHeight="1">
      <c r="A82" s="72"/>
      <c r="B82" s="89" t="s">
        <v>79</v>
      </c>
      <c r="C82" s="64" t="s">
        <v>98</v>
      </c>
      <c r="D82" s="90" t="s">
        <v>99</v>
      </c>
      <c r="E82" s="63"/>
      <c r="F82" s="63"/>
      <c r="G82" s="69"/>
    </row>
    <row r="83" spans="1:7" ht="12" customHeight="1">
      <c r="A83" s="72"/>
      <c r="B83" s="91" t="s">
        <v>100</v>
      </c>
      <c r="C83" s="65">
        <f>G25</f>
        <v>830000</v>
      </c>
      <c r="D83" s="92">
        <f>(C83/C89)</f>
        <v>3.379053267521915E-2</v>
      </c>
      <c r="E83" s="63"/>
      <c r="F83" s="63"/>
      <c r="G83" s="69"/>
    </row>
    <row r="84" spans="1:7" ht="12" customHeight="1">
      <c r="A84" s="72"/>
      <c r="B84" s="91" t="s">
        <v>101</v>
      </c>
      <c r="C84" s="65">
        <f>G30</f>
        <v>0</v>
      </c>
      <c r="D84" s="92">
        <v>0</v>
      </c>
      <c r="E84" s="63"/>
      <c r="F84" s="63"/>
      <c r="G84" s="69"/>
    </row>
    <row r="85" spans="1:7" ht="12" customHeight="1">
      <c r="A85" s="72"/>
      <c r="B85" s="91" t="s">
        <v>102</v>
      </c>
      <c r="C85" s="65">
        <f>G36</f>
        <v>120000</v>
      </c>
      <c r="D85" s="92">
        <f>(C85/C89)</f>
        <v>4.8853782181039734E-3</v>
      </c>
      <c r="E85" s="63"/>
      <c r="F85" s="63"/>
      <c r="G85" s="69"/>
    </row>
    <row r="86" spans="1:7" ht="12" customHeight="1">
      <c r="A86" s="72"/>
      <c r="B86" s="91" t="s">
        <v>48</v>
      </c>
      <c r="C86" s="65">
        <f>G58</f>
        <v>15843422</v>
      </c>
      <c r="D86" s="92">
        <f>(C86/C89)</f>
        <v>0.64500923949191069</v>
      </c>
      <c r="E86" s="63"/>
      <c r="F86" s="63"/>
      <c r="G86" s="69"/>
    </row>
    <row r="87" spans="1:7" ht="12" customHeight="1">
      <c r="A87" s="72"/>
      <c r="B87" s="91" t="s">
        <v>103</v>
      </c>
      <c r="C87" s="66">
        <f>G64</f>
        <v>6600000</v>
      </c>
      <c r="D87" s="92">
        <f>(C87/C89)</f>
        <v>0.26869580199571852</v>
      </c>
      <c r="E87" s="68"/>
      <c r="F87" s="68"/>
      <c r="G87" s="69"/>
    </row>
    <row r="88" spans="1:7" ht="12" customHeight="1">
      <c r="A88" s="72"/>
      <c r="B88" s="91" t="s">
        <v>104</v>
      </c>
      <c r="C88" s="66">
        <f>G67</f>
        <v>1169671.1000000001</v>
      </c>
      <c r="D88" s="92">
        <f>(C88/C89)</f>
        <v>4.7619047619047623E-2</v>
      </c>
      <c r="E88" s="68"/>
      <c r="F88" s="68"/>
      <c r="G88" s="69"/>
    </row>
    <row r="89" spans="1:7" ht="12.75" customHeight="1" thickBot="1">
      <c r="A89" s="72"/>
      <c r="B89" s="93" t="s">
        <v>105</v>
      </c>
      <c r="C89" s="94">
        <f>SUM(C83:C88)</f>
        <v>24563093.100000001</v>
      </c>
      <c r="D89" s="95">
        <f>SUM(D83:D88)</f>
        <v>1</v>
      </c>
      <c r="E89" s="68"/>
      <c r="F89" s="68"/>
      <c r="G89" s="69"/>
    </row>
    <row r="90" spans="1:7" ht="12" customHeight="1">
      <c r="A90" s="72"/>
      <c r="B90" s="87"/>
      <c r="C90" s="74"/>
      <c r="D90" s="74"/>
      <c r="E90" s="74"/>
      <c r="F90" s="74"/>
      <c r="G90" s="69"/>
    </row>
    <row r="91" spans="1:7" ht="12.75" customHeight="1">
      <c r="A91" s="72"/>
      <c r="B91" s="88"/>
      <c r="C91" s="74"/>
      <c r="D91" s="74"/>
      <c r="E91" s="74"/>
      <c r="F91" s="74"/>
      <c r="G91" s="69"/>
    </row>
    <row r="92" spans="1:7" ht="12" customHeight="1" thickBot="1">
      <c r="A92" s="62"/>
      <c r="B92" s="108"/>
      <c r="C92" s="109" t="s">
        <v>106</v>
      </c>
      <c r="D92" s="110"/>
      <c r="E92" s="111"/>
      <c r="F92" s="67"/>
      <c r="G92" s="69"/>
    </row>
    <row r="93" spans="1:7" ht="12" customHeight="1">
      <c r="A93" s="72"/>
      <c r="B93" s="112" t="s">
        <v>107</v>
      </c>
      <c r="C93" s="113">
        <v>28000</v>
      </c>
      <c r="D93" s="113">
        <v>30000</v>
      </c>
      <c r="E93" s="114">
        <v>32000</v>
      </c>
      <c r="F93" s="107"/>
      <c r="G93" s="70"/>
    </row>
    <row r="94" spans="1:7" ht="12.75" customHeight="1" thickBot="1">
      <c r="A94" s="72"/>
      <c r="B94" s="93" t="s">
        <v>108</v>
      </c>
      <c r="C94" s="94">
        <f>(G68/C93)</f>
        <v>877.25332500000002</v>
      </c>
      <c r="D94" s="94">
        <f>(G68/D93)</f>
        <v>818.76976999999999</v>
      </c>
      <c r="E94" s="115">
        <f>(G68/E93)</f>
        <v>767.59665937500006</v>
      </c>
      <c r="F94" s="107"/>
      <c r="G94" s="70"/>
    </row>
    <row r="95" spans="1:7" ht="15.6" customHeight="1">
      <c r="A95" s="72"/>
      <c r="B95" s="98" t="s">
        <v>109</v>
      </c>
      <c r="C95" s="71"/>
      <c r="D95" s="71"/>
      <c r="E95" s="71"/>
      <c r="F95" s="71"/>
      <c r="G95" s="71"/>
    </row>
  </sheetData>
  <mergeCells count="8">
    <mergeCell ref="B81:C81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2022-06-29T19:53:31Z</dcterms:modified>
  <cp:category/>
  <cp:contentStatus/>
</cp:coreProperties>
</file>