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2-b\Corrección_1\"/>
    </mc:Choice>
  </mc:AlternateContent>
  <bookViews>
    <workbookView xWindow="0" yWindow="0" windowWidth="23040" windowHeight="9190"/>
  </bookViews>
  <sheets>
    <sheet name="Frutilla" sheetId="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4" i="1" l="1"/>
  <c r="G88" i="1"/>
  <c r="G76" i="1"/>
  <c r="G31" i="1"/>
  <c r="F75" i="1" l="1"/>
  <c r="F74" i="1"/>
  <c r="F73" i="1"/>
  <c r="F68" i="1"/>
  <c r="F67" i="1"/>
  <c r="F66" i="1"/>
  <c r="F64" i="1"/>
  <c r="F63" i="1"/>
  <c r="F62" i="1"/>
  <c r="F61" i="1"/>
  <c r="F60" i="1"/>
  <c r="F59" i="1"/>
  <c r="F57" i="1"/>
  <c r="F56" i="1"/>
  <c r="F55" i="1"/>
  <c r="F54" i="1"/>
  <c r="F53" i="1"/>
  <c r="F51" i="1"/>
  <c r="F50" i="1"/>
  <c r="G36" i="1" l="1"/>
  <c r="C113" i="1" l="1"/>
  <c r="D113" i="1"/>
  <c r="G49" i="1" l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6" i="1"/>
  <c r="G67" i="1"/>
  <c r="G68" i="1"/>
  <c r="G70" i="1"/>
  <c r="G71" i="1"/>
  <c r="G74" i="1"/>
  <c r="G75" i="1"/>
  <c r="G47" i="1"/>
  <c r="G22" i="1"/>
  <c r="G23" i="1"/>
  <c r="G24" i="1"/>
  <c r="G25" i="1"/>
  <c r="G26" i="1"/>
  <c r="G27" i="1"/>
  <c r="G28" i="1"/>
  <c r="G29" i="1"/>
  <c r="G30" i="1"/>
  <c r="G40" i="1" l="1"/>
  <c r="G21" i="1" l="1"/>
  <c r="G41" i="1" l="1"/>
  <c r="G42" i="1" s="1"/>
  <c r="G12" i="1" l="1"/>
  <c r="G82" i="1" l="1"/>
  <c r="G87" i="1"/>
  <c r="C107" i="1" l="1"/>
  <c r="G84" i="1"/>
  <c r="C103" i="1"/>
  <c r="C106" i="1"/>
  <c r="C105" i="1"/>
  <c r="G85" i="1" l="1"/>
  <c r="G86" i="1" l="1"/>
  <c r="C108" i="1"/>
  <c r="C109" i="1" s="1"/>
  <c r="D106" i="1" s="1"/>
  <c r="D114" i="1" l="1"/>
  <c r="C114" i="1"/>
  <c r="D108" i="1"/>
  <c r="D105" i="1"/>
  <c r="D107" i="1"/>
  <c r="D103" i="1"/>
  <c r="D109" i="1" l="1"/>
</calcChain>
</file>

<file path=xl/sharedStrings.xml><?xml version="1.0" encoding="utf-8"?>
<sst xmlns="http://schemas.openxmlformats.org/spreadsheetml/2006/main" count="211" uniqueCount="145">
  <si>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</si>
  <si>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</si>
  <si>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</si>
  <si>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</si>
  <si>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</si>
  <si>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</si>
  <si>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</si>
  <si>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</si>
  <si>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</si>
  <si>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</si>
  <si>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</si>
  <si>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</si>
  <si>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</si>
  <si>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</si>
  <si>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</si>
  <si>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</si>
  <si>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</si>
  <si>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</si>
  <si>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</si>
  <si>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</si>
  <si>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</si>
  <si>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</si>
  <si>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</si>
  <si>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</si>
  <si>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</si>
  <si>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</si>
  <si>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</si>
  <si>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</si>
  <si>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</si>
  <si>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</si>
  <si>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</si>
  <si>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</si>
  <si>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</si>
  <si>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</si>
  <si>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</si>
  <si>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</si>
  <si>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</si>
  <si>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</si>
  <si>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</si>
  <si>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</si>
  <si>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</si>
  <si>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</si>
  <si>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</si>
  <si>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</si>
  <si>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</si>
  <si>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</si>
  <si>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</si>
  <si>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</si>
  <si>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</si>
  <si>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</si>
  <si>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</si>
  <si>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</si>
  <si>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</si>
  <si>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</si>
  <si>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</si>
  <si>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</si>
  <si>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</si>
  <si>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Nivelación de suelo y abonado de fondo</t>
  </si>
  <si>
    <t>Aplicación de agroinsumos</t>
  </si>
  <si>
    <t>2.  Precio de insumos corresponde a  precios  no colocados en el predio.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</si>
  <si>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</si>
  <si>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</si>
  <si>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</si>
  <si>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Rastraje</t>
  </si>
  <si>
    <t>Kg</t>
  </si>
  <si>
    <t>Heladas-estructuras productivas dañadas por sismos-lluvia excesiva-aluviones y viento salino.</t>
  </si>
  <si>
    <t>Saco 25 Kg</t>
  </si>
  <si>
    <t>Saco 50 Kg</t>
  </si>
  <si>
    <t>Lt</t>
  </si>
  <si>
    <t>Consumo en fresco</t>
  </si>
  <si>
    <t>Desmalezado</t>
  </si>
  <si>
    <t>Riegos</t>
  </si>
  <si>
    <t>INSECTICIDA</t>
  </si>
  <si>
    <t>Agosto</t>
  </si>
  <si>
    <t>Septiembre-Octubre</t>
  </si>
  <si>
    <t>Cosecha</t>
  </si>
  <si>
    <t>FRUTILLA</t>
  </si>
  <si>
    <t>San Andreas/Albión</t>
  </si>
  <si>
    <t>RENDIMIENTO ( Kg/Há.)</t>
  </si>
  <si>
    <t>PRECIO ESPERADO ($/Kg)</t>
  </si>
  <si>
    <t>Febrero-Enero</t>
  </si>
  <si>
    <t>Anual</t>
  </si>
  <si>
    <t>Agosto-Enero</t>
  </si>
  <si>
    <t>Preparación camellones</t>
  </si>
  <si>
    <t>insalación mulch</t>
  </si>
  <si>
    <t>Transplante</t>
  </si>
  <si>
    <t>Septiembre-Enero</t>
  </si>
  <si>
    <t>Marzo-Febrero</t>
  </si>
  <si>
    <t>Poda de estolones y deshoje</t>
  </si>
  <si>
    <t>Octubre-Septiembre</t>
  </si>
  <si>
    <t>Plántula</t>
  </si>
  <si>
    <t>Julio-Diciembre</t>
  </si>
  <si>
    <t>MATERIAL VEGETAL</t>
  </si>
  <si>
    <t>Guano cordero</t>
  </si>
  <si>
    <t>Ecosalt</t>
  </si>
  <si>
    <t>20 Lt</t>
  </si>
  <si>
    <t>Septiembre-Agosto</t>
  </si>
  <si>
    <t>Humic Plus</t>
  </si>
  <si>
    <t>bidón 20 Lt</t>
  </si>
  <si>
    <t>Complex</t>
  </si>
  <si>
    <t>Nitrato Magnesio</t>
  </si>
  <si>
    <t>saco 25 kg</t>
  </si>
  <si>
    <t>Nitrato Calcio</t>
  </si>
  <si>
    <t>Noviembre-Enero</t>
  </si>
  <si>
    <t>Fosfato monoamónico</t>
  </si>
  <si>
    <t>Nitrato potasio</t>
  </si>
  <si>
    <t>Octubre-Febrero</t>
  </si>
  <si>
    <t>Vitaphos</t>
  </si>
  <si>
    <t>Enero-Diciembre</t>
  </si>
  <si>
    <t>Humic Mix Mg</t>
  </si>
  <si>
    <t>Rukam Zinc</t>
  </si>
  <si>
    <t>Enero</t>
  </si>
  <si>
    <t>Zoberaminol plus foliar</t>
  </si>
  <si>
    <t>5 Lt</t>
  </si>
  <si>
    <t>Enero-Mayo</t>
  </si>
  <si>
    <t>Pitca</t>
  </si>
  <si>
    <t xml:space="preserve">Corasil Forte </t>
  </si>
  <si>
    <t>Enero-Septiembre</t>
  </si>
  <si>
    <t>Floramec</t>
  </si>
  <si>
    <t>Gladiador 450 wp</t>
  </si>
  <si>
    <t>250 Gr</t>
  </si>
  <si>
    <t>Succes</t>
  </si>
  <si>
    <t>Enero-diciembre</t>
  </si>
  <si>
    <t>Pirimor 50 WG</t>
  </si>
  <si>
    <t>Agosto-Abril</t>
  </si>
  <si>
    <t>ACARICIDA</t>
  </si>
  <si>
    <t>Acaban</t>
  </si>
  <si>
    <t>FUNGICIDA</t>
  </si>
  <si>
    <t>Acoidal flo (azufre mojable)</t>
  </si>
  <si>
    <t>bidón 10 Lt</t>
  </si>
  <si>
    <t>Metalaxil M58 WP</t>
  </si>
  <si>
    <t>kg</t>
  </si>
  <si>
    <t xml:space="preserve">Phyton 27 </t>
  </si>
  <si>
    <t>6. El costo de la mano de obra No permanente o familiar, contratada por labores especificas.</t>
  </si>
  <si>
    <t>7. Metodo de siembra en platabandas de doble hilera con 63.000 plantas/há a un marco aprox de 0.3 m x 0.51 m.</t>
  </si>
  <si>
    <t>8. Período de plantación a cosecha 5 meses, estabilizandose la producción a partir del 8vo mes en adelante.</t>
  </si>
  <si>
    <t>Alto</t>
  </si>
  <si>
    <t>Rendimiento (Kg/hà)</t>
  </si>
  <si>
    <t>Costo unitario ($/Kg) (*)</t>
  </si>
  <si>
    <t>Vertimec 018 EC</t>
  </si>
  <si>
    <t>ESCENARIOS COSTO UNITARIO  ($/Kg)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</si>
  <si>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</si>
  <si>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</si>
  <si>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Aminoquelant K Low Ph 20 lts</t>
  </si>
  <si>
    <t xml:space="preserve"> 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</si>
</sst>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8"/>
      <name val="Arial Narrow"/>
      <family val="2"/>
    </font>
    <font>
      <sz val="7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6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9" fontId="2" fillId="3" borderId="46" xfId="0" applyNumberFormat="1" applyFont="1" applyFill="1" applyBorder="1" applyAlignment="1">
      <alignment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vertical="center"/>
    </xf>
    <xf numFmtId="3" fontId="2" fillId="3" borderId="46" xfId="0" applyNumberFormat="1" applyFont="1" applyFill="1" applyBorder="1" applyAlignment="1">
      <alignment vertical="center"/>
    </xf>
    <xf numFmtId="49" fontId="1" fillId="2" borderId="44" xfId="0" applyNumberFormat="1" applyFont="1" applyFill="1" applyBorder="1" applyAlignment="1"/>
    <xf numFmtId="49" fontId="1" fillId="2" borderId="44" xfId="0" applyNumberFormat="1" applyFont="1" applyFill="1" applyBorder="1" applyAlignment="1">
      <alignment horizontal="center"/>
    </xf>
    <xf numFmtId="0" fontId="1" fillId="2" borderId="44" xfId="0" applyNumberFormat="1" applyFont="1" applyFill="1" applyBorder="1" applyAlignment="1"/>
    <xf numFmtId="3" fontId="1" fillId="2" borderId="44" xfId="0" applyNumberFormat="1" applyFont="1" applyFill="1" applyBorder="1" applyAlignment="1"/>
    <xf numFmtId="49" fontId="4" fillId="2" borderId="44" xfId="0" applyNumberFormat="1" applyFont="1" applyFill="1" applyBorder="1" applyAlignment="1"/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1" xfId="0" applyFont="1" applyFill="1" applyBorder="1" applyAlignment="1"/>
    <xf numFmtId="49" fontId="5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 applyAlignment="1"/>
    <xf numFmtId="3" fontId="1" fillId="2" borderId="5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wrapText="1"/>
    </xf>
    <xf numFmtId="14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5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/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5" fillId="3" borderId="45" xfId="0" applyNumberFormat="1" applyFont="1" applyFill="1" applyBorder="1" applyAlignment="1">
      <alignment horizontal="center" vertical="center"/>
    </xf>
    <xf numFmtId="49" fontId="5" fillId="3" borderId="45" xfId="0" applyNumberFormat="1" applyFont="1" applyFill="1" applyBorder="1" applyAlignment="1">
      <alignment horizontal="center" vertical="center" wrapText="1"/>
    </xf>
    <xf numFmtId="49" fontId="1" fillId="2" borderId="44" xfId="0" applyNumberFormat="1" applyFont="1" applyFill="1" applyBorder="1" applyAlignment="1">
      <alignment wrapText="1"/>
    </xf>
    <xf numFmtId="49" fontId="1" fillId="2" borderId="44" xfId="0" applyNumberFormat="1" applyFont="1" applyFill="1" applyBorder="1" applyAlignment="1">
      <alignment horizontal="center" wrapText="1"/>
    </xf>
    <xf numFmtId="0" fontId="1" fillId="2" borderId="44" xfId="0" applyNumberFormat="1" applyFont="1" applyFill="1" applyBorder="1" applyAlignment="1">
      <alignment wrapText="1"/>
    </xf>
    <xf numFmtId="3" fontId="1" fillId="2" borderId="44" xfId="0" applyNumberFormat="1" applyFont="1" applyFill="1" applyBorder="1" applyAlignment="1">
      <alignment horizontal="right" wrapText="1"/>
    </xf>
    <xf numFmtId="49" fontId="5" fillId="3" borderId="11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49" fontId="4" fillId="2" borderId="47" xfId="0" applyNumberFormat="1" applyFont="1" applyFill="1" applyBorder="1" applyAlignment="1"/>
    <xf numFmtId="0" fontId="1" fillId="2" borderId="47" xfId="0" applyFont="1" applyFill="1" applyBorder="1" applyAlignment="1">
      <alignment horizontal="center"/>
    </xf>
    <xf numFmtId="0" fontId="1" fillId="2" borderId="47" xfId="0" applyFont="1" applyFill="1" applyBorder="1" applyAlignment="1"/>
    <xf numFmtId="3" fontId="1" fillId="2" borderId="47" xfId="0" applyNumberFormat="1" applyFont="1" applyFill="1" applyBorder="1" applyAlignment="1"/>
    <xf numFmtId="0" fontId="1" fillId="2" borderId="16" xfId="0" applyFont="1" applyFill="1" applyBorder="1" applyAlignment="1">
      <alignment horizontal="center"/>
    </xf>
    <xf numFmtId="49" fontId="5" fillId="3" borderId="11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/>
    <xf numFmtId="49" fontId="2" fillId="3" borderId="17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3" fontId="1" fillId="2" borderId="19" xfId="0" applyNumberFormat="1" applyFont="1" applyFill="1" applyBorder="1" applyAlignment="1"/>
    <xf numFmtId="49" fontId="5" fillId="5" borderId="20" xfId="0" applyNumberFormat="1" applyFont="1" applyFill="1" applyBorder="1" applyAlignment="1">
      <alignment vertical="center"/>
    </xf>
    <xf numFmtId="0" fontId="5" fillId="5" borderId="21" xfId="0" applyFont="1" applyFill="1" applyBorder="1" applyAlignment="1">
      <alignment vertical="center"/>
    </xf>
    <xf numFmtId="165" fontId="5" fillId="5" borderId="22" xfId="0" applyNumberFormat="1" applyFont="1" applyFill="1" applyBorder="1" applyAlignment="1">
      <alignment vertical="center"/>
    </xf>
    <xf numFmtId="49" fontId="5" fillId="3" borderId="2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165" fontId="5" fillId="3" borderId="24" xfId="0" applyNumberFormat="1" applyFont="1" applyFill="1" applyBorder="1" applyAlignment="1">
      <alignment vertical="center"/>
    </xf>
    <xf numFmtId="49" fontId="5" fillId="5" borderId="23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165" fontId="5" fillId="5" borderId="24" xfId="0" applyNumberFormat="1" applyFont="1" applyFill="1" applyBorder="1" applyAlignment="1">
      <alignment vertical="center"/>
    </xf>
    <xf numFmtId="49" fontId="5" fillId="5" borderId="25" xfId="0" applyNumberFormat="1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165" fontId="5" fillId="6" borderId="27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165" fontId="5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4" fillId="2" borderId="33" xfId="0" applyNumberFormat="1" applyFont="1" applyFill="1" applyBorder="1" applyAlignment="1">
      <alignment vertical="center"/>
    </xf>
    <xf numFmtId="0" fontId="1" fillId="2" borderId="34" xfId="0" applyFont="1" applyFill="1" applyBorder="1" applyAlignment="1"/>
    <xf numFmtId="0" fontId="1" fillId="2" borderId="35" xfId="0" applyFont="1" applyFill="1" applyBorder="1" applyAlignment="1"/>
    <xf numFmtId="0" fontId="9" fillId="0" borderId="36" xfId="0" applyFont="1" applyFill="1" applyBorder="1"/>
    <xf numFmtId="0" fontId="1" fillId="2" borderId="18" xfId="0" applyFont="1" applyFill="1" applyBorder="1" applyAlignment="1"/>
    <xf numFmtId="0" fontId="1" fillId="2" borderId="37" xfId="0" applyFont="1" applyFill="1" applyBorder="1" applyAlignment="1"/>
    <xf numFmtId="0" fontId="9" fillId="0" borderId="38" xfId="0" applyFont="1" applyFill="1" applyBorder="1"/>
    <xf numFmtId="0" fontId="1" fillId="2" borderId="39" xfId="0" applyFont="1" applyFill="1" applyBorder="1" applyAlignment="1"/>
    <xf numFmtId="0" fontId="1" fillId="2" borderId="40" xfId="0" applyFont="1" applyFill="1" applyBorder="1" applyAlignment="1"/>
    <xf numFmtId="0" fontId="1" fillId="7" borderId="18" xfId="0" applyFont="1" applyFill="1" applyBorder="1" applyAlignment="1"/>
    <xf numFmtId="49" fontId="4" fillId="2" borderId="28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1" fillId="2" borderId="29" xfId="0" applyNumberFormat="1" applyFont="1" applyFill="1" applyBorder="1" applyAlignment="1"/>
    <xf numFmtId="0" fontId="4" fillId="2" borderId="5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vertical="center"/>
    </xf>
    <xf numFmtId="0" fontId="5" fillId="7" borderId="18" xfId="0" applyFont="1" applyFill="1" applyBorder="1" applyAlignment="1">
      <alignment vertical="center"/>
    </xf>
    <xf numFmtId="49" fontId="4" fillId="8" borderId="30" xfId="0" applyNumberFormat="1" applyFont="1" applyFill="1" applyBorder="1" applyAlignment="1">
      <alignment vertical="center"/>
    </xf>
    <xf numFmtId="166" fontId="4" fillId="8" borderId="31" xfId="0" applyNumberFormat="1" applyFont="1" applyFill="1" applyBorder="1" applyAlignment="1">
      <alignment vertical="center"/>
    </xf>
    <xf numFmtId="9" fontId="4" fillId="8" borderId="32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4" fillId="8" borderId="41" xfId="0" applyNumberFormat="1" applyFont="1" applyFill="1" applyBorder="1" applyAlignment="1">
      <alignment vertical="center"/>
    </xf>
    <xf numFmtId="3" fontId="4" fillId="8" borderId="42" xfId="0" applyNumberFormat="1" applyFont="1" applyFill="1" applyBorder="1" applyAlignment="1">
      <alignment vertical="center"/>
    </xf>
    <xf numFmtId="3" fontId="4" fillId="8" borderId="43" xfId="0" applyNumberFormat="1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165" fontId="4" fillId="2" borderId="18" xfId="0" applyNumberFormat="1" applyFont="1" applyFill="1" applyBorder="1" applyAlignment="1">
      <alignment vertical="center"/>
    </xf>
    <xf numFmtId="166" fontId="4" fillId="8" borderId="32" xfId="0" applyNumberFormat="1" applyFont="1" applyFill="1" applyBorder="1" applyAlignment="1">
      <alignment vertical="center"/>
    </xf>
    <xf numFmtId="49" fontId="10" fillId="2" borderId="18" xfId="0" applyNumberFormat="1" applyFont="1" applyFill="1" applyBorder="1" applyAlignment="1">
      <alignment vertical="center"/>
    </xf>
    <xf numFmtId="49" fontId="4" fillId="8" borderId="48" xfId="0" applyNumberFormat="1" applyFont="1" applyFill="1" applyBorder="1" applyAlignment="1">
      <alignment vertical="center"/>
    </xf>
    <xf numFmtId="49" fontId="4" fillId="8" borderId="49" xfId="0" applyNumberFormat="1" applyFont="1" applyFill="1" applyBorder="1" applyAlignment="1">
      <alignment vertical="center"/>
    </xf>
    <xf numFmtId="49" fontId="1" fillId="8" borderId="50" xfId="0" applyNumberFormat="1" applyFont="1" applyFill="1" applyBorder="1" applyAlignment="1"/>
    <xf numFmtId="0" fontId="1" fillId="9" borderId="53" xfId="0" applyFont="1" applyFill="1" applyBorder="1" applyAlignment="1"/>
    <xf numFmtId="0" fontId="5" fillId="9" borderId="51" xfId="0" applyFont="1" applyFill="1" applyBorder="1" applyAlignment="1">
      <alignment vertical="center"/>
    </xf>
    <xf numFmtId="49" fontId="3" fillId="9" borderId="52" xfId="0" applyNumberFormat="1" applyFont="1" applyFill="1" applyBorder="1" applyAlignment="1">
      <alignment vertical="center"/>
    </xf>
    <xf numFmtId="0" fontId="5" fillId="9" borderId="52" xfId="0" applyFont="1" applyFill="1" applyBorder="1" applyAlignment="1">
      <alignment vertical="center"/>
    </xf>
    <xf numFmtId="0" fontId="5" fillId="9" borderId="53" xfId="0" applyFont="1" applyFill="1" applyBorder="1" applyAlignment="1">
      <alignment vertical="center"/>
    </xf>
    <xf numFmtId="0" fontId="0" fillId="0" borderId="0" xfId="0" applyNumberFormat="1" applyFont="1" applyFill="1" applyAlignment="1"/>
    <xf numFmtId="49" fontId="3" fillId="0" borderId="5" xfId="0" applyNumberFormat="1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Fill="1" applyAlignment="1"/>
    <xf numFmtId="49" fontId="3" fillId="9" borderId="51" xfId="0" applyNumberFormat="1" applyFont="1" applyFill="1" applyBorder="1" applyAlignment="1">
      <alignment vertical="center"/>
    </xf>
    <xf numFmtId="0" fontId="4" fillId="9" borderId="52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86740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ernandez/Desktop/AUGUSTO%20ALIRO%20FERNANDEZ%20MATURANA/CREDITOS/2022/Cotizaciones%202021-2022/Actualizaci&#243;n%202022/Precios/MATERIALES%20E%20INSUM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8">
          <cell r="P8">
            <v>57200</v>
          </cell>
        </row>
        <row r="9">
          <cell r="P9">
            <v>21500</v>
          </cell>
        </row>
        <row r="11">
          <cell r="P11">
            <v>24500</v>
          </cell>
        </row>
        <row r="15">
          <cell r="P15">
            <v>78800</v>
          </cell>
        </row>
        <row r="16">
          <cell r="P16">
            <v>59863</v>
          </cell>
        </row>
        <row r="20">
          <cell r="P20">
            <v>44500</v>
          </cell>
        </row>
        <row r="21">
          <cell r="P21">
            <v>132873</v>
          </cell>
        </row>
        <row r="24">
          <cell r="P24">
            <v>11000</v>
          </cell>
        </row>
        <row r="25">
          <cell r="P25">
            <v>192000</v>
          </cell>
        </row>
        <row r="26">
          <cell r="P26">
            <v>25160</v>
          </cell>
        </row>
        <row r="27">
          <cell r="P27">
            <v>20767</v>
          </cell>
        </row>
        <row r="28">
          <cell r="P28">
            <v>82000</v>
          </cell>
        </row>
        <row r="30">
          <cell r="P30">
            <v>12850</v>
          </cell>
        </row>
        <row r="54">
          <cell r="P54">
            <v>121000</v>
          </cell>
        </row>
        <row r="55">
          <cell r="P55">
            <v>22500</v>
          </cell>
        </row>
        <row r="56">
          <cell r="P56">
            <v>628347</v>
          </cell>
        </row>
        <row r="57">
          <cell r="P57">
            <v>19000</v>
          </cell>
        </row>
        <row r="58">
          <cell r="P58">
            <v>30850</v>
          </cell>
        </row>
        <row r="59">
          <cell r="P59">
            <v>82800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115"/>
  <sheetViews>
    <sheetView showGridLines="0" tabSelected="1" topLeftCell="A97" workbookViewId="0">
      <selection activeCell="E115" sqref="E115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6.81640625" style="1" customWidth="1"/>
    <col min="3" max="3" width="19.453125" style="1" customWidth="1"/>
    <col min="4" max="4" width="9.453125" style="1" customWidth="1"/>
    <col min="5" max="5" width="14.453125" style="1" customWidth="1"/>
    <col min="6" max="6" width="9.81640625" style="1" customWidth="1"/>
    <col min="7" max="7" width="14.1796875" style="1" customWidth="1"/>
    <col min="8" max="251" width="10.81640625" style="1" customWidth="1"/>
  </cols>
  <sheetData>
    <row r="1" spans="2:7" ht="15" customHeight="1" x14ac:dyDescent="0.35"/>
    <row r="2" spans="2:7" ht="15" customHeight="1" x14ac:dyDescent="0.35"/>
    <row r="3" spans="2:7" ht="15" customHeight="1" x14ac:dyDescent="0.35">
      <c r="B3" s="2"/>
      <c r="C3" s="2"/>
      <c r="D3" s="2"/>
      <c r="E3" s="2"/>
      <c r="F3" s="2"/>
      <c r="G3" s="2"/>
    </row>
    <row r="4" spans="2:7" ht="15" customHeight="1" x14ac:dyDescent="0.35">
      <c r="B4" s="2"/>
      <c r="C4" s="2"/>
      <c r="D4" s="2"/>
      <c r="E4" s="2"/>
      <c r="F4" s="2"/>
      <c r="G4" s="2"/>
    </row>
    <row r="5" spans="2:7" ht="15" customHeight="1" x14ac:dyDescent="0.35">
      <c r="B5" s="2"/>
      <c r="C5" s="2"/>
      <c r="D5" s="2"/>
      <c r="E5" s="2"/>
      <c r="F5" s="2"/>
      <c r="G5" s="2"/>
    </row>
    <row r="6" spans="2:7" ht="15" customHeight="1" x14ac:dyDescent="0.35">
      <c r="B6" s="2"/>
      <c r="C6" s="2"/>
      <c r="D6" s="2"/>
      <c r="E6" s="2"/>
      <c r="F6" s="2"/>
      <c r="G6" s="2"/>
    </row>
    <row r="7" spans="2:7" ht="15" customHeight="1" x14ac:dyDescent="0.35">
      <c r="B7" s="2"/>
      <c r="C7" s="2"/>
      <c r="D7" s="2"/>
      <c r="E7" s="2"/>
      <c r="F7" s="2"/>
      <c r="G7" s="2"/>
    </row>
    <row r="8" spans="2:7" ht="15" customHeight="1" x14ac:dyDescent="0.35">
      <c r="B8" s="21"/>
      <c r="C8" s="22"/>
      <c r="D8" s="23"/>
      <c r="E8" s="22"/>
      <c r="F8" s="22"/>
      <c r="G8" s="22"/>
    </row>
    <row r="9" spans="2:7" ht="12" customHeight="1" x14ac:dyDescent="0.35">
      <c r="B9" s="24" t="s">
        <v>0</v>
      </c>
      <c r="C9" s="25" t="s">
        <v>76</v>
      </c>
      <c r="D9" s="26"/>
      <c r="E9" s="155" t="s">
        <v>78</v>
      </c>
      <c r="F9" s="156"/>
      <c r="G9" s="27">
        <v>28161</v>
      </c>
    </row>
    <row r="10" spans="2:7" ht="38.25" customHeight="1" x14ac:dyDescent="0.35">
      <c r="B10" s="28" t="s">
        <v>1</v>
      </c>
      <c r="C10" s="29" t="s">
        <v>77</v>
      </c>
      <c r="D10" s="26"/>
      <c r="E10" s="153" t="s">
        <v>2</v>
      </c>
      <c r="F10" s="154"/>
      <c r="G10" s="30" t="s">
        <v>80</v>
      </c>
    </row>
    <row r="11" spans="2:7" ht="18" customHeight="1" x14ac:dyDescent="0.35">
      <c r="B11" s="28" t="s">
        <v>3</v>
      </c>
      <c r="C11" s="25" t="s">
        <v>136</v>
      </c>
      <c r="D11" s="26"/>
      <c r="E11" s="151" t="s">
        <v>79</v>
      </c>
      <c r="F11" s="152"/>
      <c r="G11" s="31">
        <v>1500</v>
      </c>
    </row>
    <row r="12" spans="2:7" ht="11.25" customHeight="1" x14ac:dyDescent="0.35">
      <c r="B12" s="28" t="s">
        <v>4</v>
      </c>
      <c r="C12" s="25" t="s">
        <v>55</v>
      </c>
      <c r="D12" s="26"/>
      <c r="E12" s="32" t="s">
        <v>5</v>
      </c>
      <c r="F12" s="33"/>
      <c r="G12" s="34">
        <f>+G11*G9</f>
        <v>42241500</v>
      </c>
    </row>
    <row r="13" spans="2:7" ht="11.25" customHeight="1" x14ac:dyDescent="0.35">
      <c r="B13" s="28" t="s">
        <v>6</v>
      </c>
      <c r="C13" s="25" t="s">
        <v>56</v>
      </c>
      <c r="D13" s="26"/>
      <c r="E13" s="151" t="s">
        <v>7</v>
      </c>
      <c r="F13" s="152"/>
      <c r="G13" s="25" t="s">
        <v>69</v>
      </c>
    </row>
    <row r="14" spans="2:7" ht="13.5" customHeight="1" x14ac:dyDescent="0.35">
      <c r="B14" s="28" t="s">
        <v>8</v>
      </c>
      <c r="C14" s="25" t="s">
        <v>54</v>
      </c>
      <c r="D14" s="26"/>
      <c r="E14" s="151" t="s">
        <v>9</v>
      </c>
      <c r="F14" s="152"/>
      <c r="G14" s="25" t="s">
        <v>80</v>
      </c>
    </row>
    <row r="15" spans="2:7" ht="53.5" x14ac:dyDescent="0.35">
      <c r="B15" s="35" t="s">
        <v>10</v>
      </c>
      <c r="C15" s="36">
        <v>44748</v>
      </c>
      <c r="D15" s="26"/>
      <c r="E15" s="157" t="s">
        <v>11</v>
      </c>
      <c r="F15" s="158"/>
      <c r="G15" s="37" t="s">
        <v>65</v>
      </c>
    </row>
    <row r="16" spans="2:7" ht="12" customHeight="1" x14ac:dyDescent="0.35">
      <c r="B16" s="38"/>
      <c r="C16" s="39"/>
      <c r="D16" s="22"/>
      <c r="E16" s="40"/>
      <c r="F16" s="40"/>
      <c r="G16" s="41"/>
    </row>
    <row r="17" spans="2:7" ht="12" customHeight="1" x14ac:dyDescent="0.35">
      <c r="B17" s="159" t="s">
        <v>12</v>
      </c>
      <c r="C17" s="160"/>
      <c r="D17" s="160"/>
      <c r="E17" s="160"/>
      <c r="F17" s="160"/>
      <c r="G17" s="160"/>
    </row>
    <row r="18" spans="2:7" ht="12" customHeight="1" x14ac:dyDescent="0.35">
      <c r="B18" s="42"/>
      <c r="C18" s="43"/>
      <c r="D18" s="43"/>
      <c r="E18" s="43"/>
      <c r="F18" s="44"/>
      <c r="G18" s="44"/>
    </row>
    <row r="19" spans="2:7" ht="12" customHeight="1" x14ac:dyDescent="0.35">
      <c r="B19" s="45" t="s">
        <v>13</v>
      </c>
      <c r="C19" s="46"/>
      <c r="D19" s="47"/>
      <c r="E19" s="47"/>
      <c r="F19" s="47"/>
      <c r="G19" s="47"/>
    </row>
    <row r="20" spans="2:7" ht="24" customHeight="1" x14ac:dyDescent="0.35">
      <c r="B20" s="48" t="s">
        <v>14</v>
      </c>
      <c r="C20" s="48" t="s">
        <v>15</v>
      </c>
      <c r="D20" s="48" t="s">
        <v>16</v>
      </c>
      <c r="E20" s="48" t="s">
        <v>17</v>
      </c>
      <c r="F20" s="48" t="s">
        <v>18</v>
      </c>
      <c r="G20" s="48" t="s">
        <v>19</v>
      </c>
    </row>
    <row r="21" spans="2:7" ht="12.75" customHeight="1" x14ac:dyDescent="0.35">
      <c r="B21" s="49" t="s">
        <v>20</v>
      </c>
      <c r="C21" s="50" t="s">
        <v>21</v>
      </c>
      <c r="D21" s="51">
        <v>0.5</v>
      </c>
      <c r="E21" s="50" t="s">
        <v>73</v>
      </c>
      <c r="F21" s="34">
        <v>15000</v>
      </c>
      <c r="G21" s="34">
        <f>(D21*F21)</f>
        <v>7500</v>
      </c>
    </row>
    <row r="22" spans="2:7" ht="15.65" customHeight="1" x14ac:dyDescent="0.35">
      <c r="B22" s="49" t="s">
        <v>71</v>
      </c>
      <c r="C22" s="50" t="s">
        <v>21</v>
      </c>
      <c r="D22" s="51">
        <v>46</v>
      </c>
      <c r="E22" s="50" t="s">
        <v>81</v>
      </c>
      <c r="F22" s="34">
        <v>15000</v>
      </c>
      <c r="G22" s="34">
        <f t="shared" ref="G22:G30" si="0">(D22*F22)</f>
        <v>690000</v>
      </c>
    </row>
    <row r="23" spans="2:7" ht="24.65" customHeight="1" x14ac:dyDescent="0.35">
      <c r="B23" s="49" t="s">
        <v>57</v>
      </c>
      <c r="C23" s="50" t="s">
        <v>21</v>
      </c>
      <c r="D23" s="51">
        <v>4</v>
      </c>
      <c r="E23" s="50" t="s">
        <v>82</v>
      </c>
      <c r="F23" s="34">
        <v>15000</v>
      </c>
      <c r="G23" s="34">
        <f t="shared" si="0"/>
        <v>60000</v>
      </c>
    </row>
    <row r="24" spans="2:7" ht="24.65" customHeight="1" x14ac:dyDescent="0.35">
      <c r="B24" s="49" t="s">
        <v>83</v>
      </c>
      <c r="C24" s="50" t="s">
        <v>21</v>
      </c>
      <c r="D24" s="51">
        <v>5</v>
      </c>
      <c r="E24" s="50" t="s">
        <v>82</v>
      </c>
      <c r="F24" s="34">
        <v>15000</v>
      </c>
      <c r="G24" s="34">
        <f t="shared" si="0"/>
        <v>75000</v>
      </c>
    </row>
    <row r="25" spans="2:7" ht="24.65" customHeight="1" x14ac:dyDescent="0.35">
      <c r="B25" s="49" t="s">
        <v>84</v>
      </c>
      <c r="C25" s="50" t="s">
        <v>21</v>
      </c>
      <c r="D25" s="51">
        <v>4</v>
      </c>
      <c r="E25" s="50" t="s">
        <v>82</v>
      </c>
      <c r="F25" s="34">
        <v>15000</v>
      </c>
      <c r="G25" s="34">
        <f t="shared" si="0"/>
        <v>60000</v>
      </c>
    </row>
    <row r="26" spans="2:7" ht="14.5" customHeight="1" x14ac:dyDescent="0.35">
      <c r="B26" s="49" t="s">
        <v>85</v>
      </c>
      <c r="C26" s="50" t="s">
        <v>21</v>
      </c>
      <c r="D26" s="51">
        <v>6</v>
      </c>
      <c r="E26" s="50" t="s">
        <v>86</v>
      </c>
      <c r="F26" s="34">
        <v>15000</v>
      </c>
      <c r="G26" s="34">
        <f t="shared" si="0"/>
        <v>90000</v>
      </c>
    </row>
    <row r="27" spans="2:7" ht="29.5" customHeight="1" x14ac:dyDescent="0.35">
      <c r="B27" s="49" t="s">
        <v>88</v>
      </c>
      <c r="C27" s="50" t="s">
        <v>21</v>
      </c>
      <c r="D27" s="51">
        <v>12</v>
      </c>
      <c r="E27" s="50" t="s">
        <v>87</v>
      </c>
      <c r="F27" s="34">
        <v>15000</v>
      </c>
      <c r="G27" s="34">
        <f t="shared" si="0"/>
        <v>180000</v>
      </c>
    </row>
    <row r="28" spans="2:7" ht="14.5" customHeight="1" x14ac:dyDescent="0.35">
      <c r="B28" s="49" t="s">
        <v>70</v>
      </c>
      <c r="C28" s="50" t="s">
        <v>21</v>
      </c>
      <c r="D28" s="51">
        <v>8</v>
      </c>
      <c r="E28" s="50" t="s">
        <v>89</v>
      </c>
      <c r="F28" s="34">
        <v>15000</v>
      </c>
      <c r="G28" s="34">
        <f t="shared" si="0"/>
        <v>120000</v>
      </c>
    </row>
    <row r="29" spans="2:7" ht="14.5" customHeight="1" x14ac:dyDescent="0.35">
      <c r="B29" s="49" t="s">
        <v>58</v>
      </c>
      <c r="C29" s="50" t="s">
        <v>21</v>
      </c>
      <c r="D29" s="51">
        <v>12</v>
      </c>
      <c r="E29" s="50" t="s">
        <v>81</v>
      </c>
      <c r="F29" s="34">
        <v>15000</v>
      </c>
      <c r="G29" s="34">
        <f t="shared" si="0"/>
        <v>180000</v>
      </c>
    </row>
    <row r="30" spans="2:7" ht="12.75" customHeight="1" x14ac:dyDescent="0.35">
      <c r="B30" s="49" t="s">
        <v>75</v>
      </c>
      <c r="C30" s="50" t="s">
        <v>21</v>
      </c>
      <c r="D30" s="51">
        <v>188</v>
      </c>
      <c r="E30" s="50" t="s">
        <v>80</v>
      </c>
      <c r="F30" s="34">
        <v>15000</v>
      </c>
      <c r="G30" s="34">
        <f t="shared" si="0"/>
        <v>2820000</v>
      </c>
    </row>
    <row r="31" spans="2:7" ht="12.75" customHeight="1" x14ac:dyDescent="0.35">
      <c r="B31" s="3" t="s">
        <v>22</v>
      </c>
      <c r="C31" s="4"/>
      <c r="D31" s="4"/>
      <c r="E31" s="4"/>
      <c r="F31" s="5"/>
      <c r="G31" s="6">
        <f>SUM(G21:G30)</f>
        <v>4282500</v>
      </c>
    </row>
    <row r="32" spans="2:7" ht="12" customHeight="1" x14ac:dyDescent="0.35">
      <c r="B32" s="42"/>
      <c r="C32" s="44"/>
      <c r="D32" s="44"/>
      <c r="E32" s="44"/>
      <c r="F32" s="52"/>
      <c r="G32" s="52"/>
    </row>
    <row r="33" spans="2:7" ht="12" customHeight="1" x14ac:dyDescent="0.35">
      <c r="B33" s="53" t="s">
        <v>23</v>
      </c>
      <c r="C33" s="54"/>
      <c r="D33" s="55"/>
      <c r="E33" s="55"/>
      <c r="F33" s="56"/>
      <c r="G33" s="56"/>
    </row>
    <row r="34" spans="2:7" ht="24" customHeight="1" x14ac:dyDescent="0.35">
      <c r="B34" s="57" t="s">
        <v>14</v>
      </c>
      <c r="C34" s="58" t="s">
        <v>15</v>
      </c>
      <c r="D34" s="58" t="s">
        <v>16</v>
      </c>
      <c r="E34" s="57" t="s">
        <v>17</v>
      </c>
      <c r="F34" s="58" t="s">
        <v>18</v>
      </c>
      <c r="G34" s="57" t="s">
        <v>19</v>
      </c>
    </row>
    <row r="35" spans="2:7" ht="12" customHeight="1" x14ac:dyDescent="0.35">
      <c r="B35" s="59"/>
      <c r="C35" s="60"/>
      <c r="D35" s="60"/>
      <c r="E35" s="60"/>
      <c r="F35" s="59"/>
      <c r="G35" s="59"/>
    </row>
    <row r="36" spans="2:7" ht="12" customHeight="1" x14ac:dyDescent="0.35">
      <c r="B36" s="61" t="s">
        <v>24</v>
      </c>
      <c r="C36" s="62"/>
      <c r="D36" s="62"/>
      <c r="E36" s="62"/>
      <c r="F36" s="63"/>
      <c r="G36" s="63">
        <f>SUM(G35)</f>
        <v>0</v>
      </c>
    </row>
    <row r="37" spans="2:7" ht="12" customHeight="1" x14ac:dyDescent="0.35">
      <c r="B37" s="64"/>
      <c r="C37" s="65"/>
      <c r="D37" s="65"/>
      <c r="E37" s="65"/>
      <c r="F37" s="66"/>
      <c r="G37" s="66"/>
    </row>
    <row r="38" spans="2:7" ht="12" customHeight="1" x14ac:dyDescent="0.35">
      <c r="B38" s="53" t="s">
        <v>25</v>
      </c>
      <c r="C38" s="54"/>
      <c r="D38" s="55"/>
      <c r="E38" s="55"/>
      <c r="F38" s="56"/>
      <c r="G38" s="56"/>
    </row>
    <row r="39" spans="2:7" ht="24" customHeight="1" x14ac:dyDescent="0.35">
      <c r="B39" s="67" t="s">
        <v>14</v>
      </c>
      <c r="C39" s="67" t="s">
        <v>15</v>
      </c>
      <c r="D39" s="67" t="s">
        <v>16</v>
      </c>
      <c r="E39" s="67" t="s">
        <v>17</v>
      </c>
      <c r="F39" s="68" t="s">
        <v>18</v>
      </c>
      <c r="G39" s="67" t="s">
        <v>19</v>
      </c>
    </row>
    <row r="40" spans="2:7" ht="12.75" customHeight="1" x14ac:dyDescent="0.35">
      <c r="B40" s="69" t="s">
        <v>27</v>
      </c>
      <c r="C40" s="70" t="s">
        <v>26</v>
      </c>
      <c r="D40" s="71">
        <v>0.5</v>
      </c>
      <c r="E40" s="70" t="s">
        <v>86</v>
      </c>
      <c r="F40" s="72">
        <v>240000</v>
      </c>
      <c r="G40" s="72">
        <f>+D40*F40</f>
        <v>120000</v>
      </c>
    </row>
    <row r="41" spans="2:7" ht="12.75" customHeight="1" x14ac:dyDescent="0.35">
      <c r="B41" s="69" t="s">
        <v>63</v>
      </c>
      <c r="C41" s="70" t="s">
        <v>26</v>
      </c>
      <c r="D41" s="71">
        <v>0.5</v>
      </c>
      <c r="E41" s="70" t="s">
        <v>86</v>
      </c>
      <c r="F41" s="72">
        <v>240000</v>
      </c>
      <c r="G41" s="72">
        <f>+D41*F41</f>
        <v>120000</v>
      </c>
    </row>
    <row r="42" spans="2:7" ht="12.75" customHeight="1" x14ac:dyDescent="0.35">
      <c r="B42" s="9" t="s">
        <v>28</v>
      </c>
      <c r="C42" s="10"/>
      <c r="D42" s="10"/>
      <c r="E42" s="10"/>
      <c r="F42" s="11"/>
      <c r="G42" s="12">
        <f>SUM(G40:G41)</f>
        <v>240000</v>
      </c>
    </row>
    <row r="43" spans="2:7" ht="12" customHeight="1" x14ac:dyDescent="0.35">
      <c r="B43" s="64"/>
      <c r="C43" s="65"/>
      <c r="D43" s="65"/>
      <c r="E43" s="65"/>
      <c r="F43" s="66"/>
      <c r="G43" s="66"/>
    </row>
    <row r="44" spans="2:7" ht="12" customHeight="1" x14ac:dyDescent="0.35">
      <c r="B44" s="53" t="s">
        <v>29</v>
      </c>
      <c r="C44" s="54"/>
      <c r="D44" s="55"/>
      <c r="E44" s="55"/>
      <c r="F44" s="56"/>
      <c r="G44" s="56"/>
    </row>
    <row r="45" spans="2:7" ht="24" customHeight="1" x14ac:dyDescent="0.35">
      <c r="B45" s="73" t="s">
        <v>30</v>
      </c>
      <c r="C45" s="73" t="s">
        <v>31</v>
      </c>
      <c r="D45" s="73" t="s">
        <v>32</v>
      </c>
      <c r="E45" s="73" t="s">
        <v>17</v>
      </c>
      <c r="F45" s="73" t="s">
        <v>18</v>
      </c>
      <c r="G45" s="73" t="s">
        <v>19</v>
      </c>
    </row>
    <row r="46" spans="2:7" ht="12.75" customHeight="1" x14ac:dyDescent="0.35">
      <c r="B46" s="74" t="s">
        <v>92</v>
      </c>
      <c r="C46" s="75"/>
      <c r="D46" s="75"/>
      <c r="E46" s="75"/>
      <c r="F46" s="75"/>
      <c r="G46" s="75"/>
    </row>
    <row r="47" spans="2:7" ht="12.75" customHeight="1" x14ac:dyDescent="0.35">
      <c r="B47" s="76" t="s">
        <v>90</v>
      </c>
      <c r="C47" s="77" t="s">
        <v>90</v>
      </c>
      <c r="D47" s="78">
        <v>63000</v>
      </c>
      <c r="E47" s="77" t="s">
        <v>91</v>
      </c>
      <c r="F47" s="7">
        <v>118</v>
      </c>
      <c r="G47" s="7">
        <f>+F47*D47</f>
        <v>7434000</v>
      </c>
    </row>
    <row r="48" spans="2:7" ht="12.75" customHeight="1" x14ac:dyDescent="0.35">
      <c r="B48" s="79" t="s">
        <v>33</v>
      </c>
      <c r="C48" s="8"/>
      <c r="D48" s="33"/>
      <c r="E48" s="8"/>
      <c r="F48" s="7"/>
      <c r="G48" s="7"/>
    </row>
    <row r="49" spans="2:7" ht="12.75" customHeight="1" x14ac:dyDescent="0.35">
      <c r="B49" s="32" t="s">
        <v>93</v>
      </c>
      <c r="C49" s="77" t="s">
        <v>67</v>
      </c>
      <c r="D49" s="78">
        <v>720</v>
      </c>
      <c r="E49" s="77" t="s">
        <v>82</v>
      </c>
      <c r="F49" s="7">
        <v>3500</v>
      </c>
      <c r="G49" s="7">
        <f t="shared" ref="G49:G75" si="1">+F49*D49</f>
        <v>2520000</v>
      </c>
    </row>
    <row r="50" spans="2:7" ht="12.75" customHeight="1" x14ac:dyDescent="0.35">
      <c r="B50" s="32" t="s">
        <v>94</v>
      </c>
      <c r="C50" s="77" t="s">
        <v>95</v>
      </c>
      <c r="D50" s="78">
        <v>36</v>
      </c>
      <c r="E50" s="77" t="s">
        <v>96</v>
      </c>
      <c r="F50" s="7">
        <f>+[1]Hoja1!$P$15</f>
        <v>78800</v>
      </c>
      <c r="G50" s="7">
        <f t="shared" si="1"/>
        <v>2836800</v>
      </c>
    </row>
    <row r="51" spans="2:7" ht="12.75" customHeight="1" x14ac:dyDescent="0.35">
      <c r="B51" s="32" t="s">
        <v>97</v>
      </c>
      <c r="C51" s="77" t="s">
        <v>98</v>
      </c>
      <c r="D51" s="78">
        <v>1</v>
      </c>
      <c r="E51" s="77" t="s">
        <v>86</v>
      </c>
      <c r="F51" s="7">
        <f>+[1]Hoja1!$P$16</f>
        <v>59863</v>
      </c>
      <c r="G51" s="7">
        <f t="shared" si="1"/>
        <v>59863</v>
      </c>
    </row>
    <row r="52" spans="2:7" ht="12.75" customHeight="1" x14ac:dyDescent="0.35">
      <c r="B52" s="32" t="s">
        <v>99</v>
      </c>
      <c r="C52" s="77" t="s">
        <v>66</v>
      </c>
      <c r="D52" s="78">
        <v>4</v>
      </c>
      <c r="E52" s="77" t="s">
        <v>82</v>
      </c>
      <c r="F52" s="7">
        <v>26680</v>
      </c>
      <c r="G52" s="7">
        <f t="shared" si="1"/>
        <v>106720</v>
      </c>
    </row>
    <row r="53" spans="2:7" ht="12.75" customHeight="1" x14ac:dyDescent="0.35">
      <c r="B53" s="32" t="s">
        <v>100</v>
      </c>
      <c r="C53" s="77" t="s">
        <v>101</v>
      </c>
      <c r="D53" s="78">
        <v>8</v>
      </c>
      <c r="E53" s="77" t="s">
        <v>74</v>
      </c>
      <c r="F53" s="7">
        <f>+[1]Hoja1!$P$11</f>
        <v>24500</v>
      </c>
      <c r="G53" s="7">
        <f t="shared" si="1"/>
        <v>196000</v>
      </c>
    </row>
    <row r="54" spans="2:7" ht="12.75" customHeight="1" x14ac:dyDescent="0.35">
      <c r="B54" s="32" t="s">
        <v>102</v>
      </c>
      <c r="C54" s="77" t="s">
        <v>101</v>
      </c>
      <c r="D54" s="78">
        <v>11</v>
      </c>
      <c r="E54" s="77" t="s">
        <v>103</v>
      </c>
      <c r="F54" s="7">
        <f>+[1]Hoja1!$P$9</f>
        <v>21500</v>
      </c>
      <c r="G54" s="7">
        <f t="shared" si="1"/>
        <v>236500</v>
      </c>
    </row>
    <row r="55" spans="2:7" ht="12.75" customHeight="1" x14ac:dyDescent="0.35">
      <c r="B55" s="32" t="s">
        <v>104</v>
      </c>
      <c r="C55" s="77" t="s">
        <v>101</v>
      </c>
      <c r="D55" s="78">
        <v>6</v>
      </c>
      <c r="E55" s="77" t="s">
        <v>82</v>
      </c>
      <c r="F55" s="7">
        <f>+[1]Hoja1!$P$20</f>
        <v>44500</v>
      </c>
      <c r="G55" s="7">
        <f t="shared" si="1"/>
        <v>267000</v>
      </c>
    </row>
    <row r="56" spans="2:7" ht="12.75" customHeight="1" x14ac:dyDescent="0.35">
      <c r="B56" s="32" t="s">
        <v>105</v>
      </c>
      <c r="C56" s="77" t="s">
        <v>101</v>
      </c>
      <c r="D56" s="78">
        <v>11</v>
      </c>
      <c r="E56" s="77" t="s">
        <v>106</v>
      </c>
      <c r="F56" s="7">
        <f>+[1]Hoja1!$P$8</f>
        <v>57200</v>
      </c>
      <c r="G56" s="7">
        <f t="shared" si="1"/>
        <v>629200</v>
      </c>
    </row>
    <row r="57" spans="2:7" ht="12.75" customHeight="1" x14ac:dyDescent="0.35">
      <c r="B57" s="32" t="s">
        <v>107</v>
      </c>
      <c r="C57" s="77" t="s">
        <v>95</v>
      </c>
      <c r="D57" s="78">
        <v>1</v>
      </c>
      <c r="E57" s="77" t="s">
        <v>108</v>
      </c>
      <c r="F57" s="7">
        <f>+[1]Hoja1!$P$21</f>
        <v>132873</v>
      </c>
      <c r="G57" s="7">
        <f t="shared" si="1"/>
        <v>132873</v>
      </c>
    </row>
    <row r="58" spans="2:7" ht="12.75" customHeight="1" x14ac:dyDescent="0.35">
      <c r="B58" s="32" t="s">
        <v>109</v>
      </c>
      <c r="C58" s="77" t="s">
        <v>95</v>
      </c>
      <c r="D58" s="78">
        <v>2</v>
      </c>
      <c r="E58" s="77" t="s">
        <v>108</v>
      </c>
      <c r="F58" s="7">
        <v>87604</v>
      </c>
      <c r="G58" s="7">
        <f t="shared" si="1"/>
        <v>175208</v>
      </c>
    </row>
    <row r="59" spans="2:7" ht="12.75" customHeight="1" x14ac:dyDescent="0.35">
      <c r="B59" s="32" t="s">
        <v>110</v>
      </c>
      <c r="C59" s="77" t="s">
        <v>68</v>
      </c>
      <c r="D59" s="78">
        <v>6</v>
      </c>
      <c r="E59" s="77" t="s">
        <v>111</v>
      </c>
      <c r="F59" s="7">
        <f>+[1]Hoja1!$P$24</f>
        <v>11000</v>
      </c>
      <c r="G59" s="7">
        <f t="shared" si="1"/>
        <v>66000</v>
      </c>
    </row>
    <row r="60" spans="2:7" ht="12.75" customHeight="1" x14ac:dyDescent="0.35">
      <c r="B60" s="32" t="s">
        <v>143</v>
      </c>
      <c r="C60" s="77" t="s">
        <v>95</v>
      </c>
      <c r="D60" s="78">
        <v>1</v>
      </c>
      <c r="E60" s="77" t="s">
        <v>86</v>
      </c>
      <c r="F60" s="7">
        <f>+[1]Hoja1!$P$25</f>
        <v>192000</v>
      </c>
      <c r="G60" s="7">
        <f t="shared" si="1"/>
        <v>192000</v>
      </c>
    </row>
    <row r="61" spans="2:7" ht="12.75" customHeight="1" x14ac:dyDescent="0.35">
      <c r="B61" s="32" t="s">
        <v>112</v>
      </c>
      <c r="C61" s="77" t="s">
        <v>113</v>
      </c>
      <c r="D61" s="78">
        <v>1</v>
      </c>
      <c r="E61" s="77" t="s">
        <v>114</v>
      </c>
      <c r="F61" s="7">
        <f>+[1]Hoja1!$P$26</f>
        <v>25160</v>
      </c>
      <c r="G61" s="7">
        <f t="shared" si="1"/>
        <v>25160</v>
      </c>
    </row>
    <row r="62" spans="2:7" ht="12.75" customHeight="1" x14ac:dyDescent="0.35">
      <c r="B62" s="32" t="s">
        <v>115</v>
      </c>
      <c r="C62" s="77" t="s">
        <v>113</v>
      </c>
      <c r="D62" s="78">
        <v>1</v>
      </c>
      <c r="E62" s="77" t="s">
        <v>114</v>
      </c>
      <c r="F62" s="7">
        <f>+[1]Hoja1!$P$27</f>
        <v>20767</v>
      </c>
      <c r="G62" s="7">
        <f t="shared" si="1"/>
        <v>20767</v>
      </c>
    </row>
    <row r="63" spans="2:7" ht="12.75" customHeight="1" x14ac:dyDescent="0.35">
      <c r="B63" s="32" t="s">
        <v>116</v>
      </c>
      <c r="C63" s="77" t="s">
        <v>113</v>
      </c>
      <c r="D63" s="78">
        <v>2</v>
      </c>
      <c r="E63" s="77" t="s">
        <v>117</v>
      </c>
      <c r="F63" s="7">
        <f>+[1]Hoja1!$P$28</f>
        <v>82000</v>
      </c>
      <c r="G63" s="7">
        <f t="shared" si="1"/>
        <v>164000</v>
      </c>
    </row>
    <row r="64" spans="2:7" ht="12.75" customHeight="1" x14ac:dyDescent="0.35">
      <c r="B64" s="32" t="s">
        <v>118</v>
      </c>
      <c r="C64" s="77" t="s">
        <v>144</v>
      </c>
      <c r="D64" s="78">
        <v>5</v>
      </c>
      <c r="E64" s="77" t="s">
        <v>108</v>
      </c>
      <c r="F64" s="7">
        <f>+[1]Hoja1!$P$30</f>
        <v>12850</v>
      </c>
      <c r="G64" s="7">
        <f t="shared" si="1"/>
        <v>64250</v>
      </c>
    </row>
    <row r="65" spans="2:7" ht="12.75" customHeight="1" x14ac:dyDescent="0.35">
      <c r="B65" s="80" t="s">
        <v>72</v>
      </c>
      <c r="C65" s="81"/>
      <c r="D65" s="82"/>
      <c r="E65" s="81"/>
      <c r="F65" s="83"/>
      <c r="G65" s="7"/>
    </row>
    <row r="66" spans="2:7" ht="13" customHeight="1" x14ac:dyDescent="0.35">
      <c r="B66" s="13" t="s">
        <v>119</v>
      </c>
      <c r="C66" s="14" t="s">
        <v>120</v>
      </c>
      <c r="D66" s="15">
        <v>1</v>
      </c>
      <c r="E66" s="14" t="s">
        <v>108</v>
      </c>
      <c r="F66" s="16">
        <f>+[1]Hoja1!$P$55</f>
        <v>22500</v>
      </c>
      <c r="G66" s="7">
        <f t="shared" si="1"/>
        <v>22500</v>
      </c>
    </row>
    <row r="67" spans="2:7" ht="13" customHeight="1" x14ac:dyDescent="0.35">
      <c r="B67" s="13" t="s">
        <v>121</v>
      </c>
      <c r="C67" s="14" t="s">
        <v>68</v>
      </c>
      <c r="D67" s="15">
        <v>1</v>
      </c>
      <c r="E67" s="14" t="s">
        <v>122</v>
      </c>
      <c r="F67" s="16">
        <f>+[1]Hoja1!$P$56</f>
        <v>628347</v>
      </c>
      <c r="G67" s="7">
        <f t="shared" si="1"/>
        <v>628347</v>
      </c>
    </row>
    <row r="68" spans="2:7" ht="13" customHeight="1" x14ac:dyDescent="0.35">
      <c r="B68" s="13" t="s">
        <v>123</v>
      </c>
      <c r="C68" s="14" t="s">
        <v>64</v>
      </c>
      <c r="D68" s="15">
        <v>3</v>
      </c>
      <c r="E68" s="14" t="s">
        <v>124</v>
      </c>
      <c r="F68" s="16">
        <f>+[1]Hoja1!$P$54</f>
        <v>121000</v>
      </c>
      <c r="G68" s="7">
        <f t="shared" si="1"/>
        <v>363000</v>
      </c>
    </row>
    <row r="69" spans="2:7" ht="13" customHeight="1" x14ac:dyDescent="0.35">
      <c r="B69" s="17" t="s">
        <v>125</v>
      </c>
      <c r="C69" s="14"/>
      <c r="D69" s="15"/>
      <c r="E69" s="14"/>
      <c r="F69" s="16"/>
      <c r="G69" s="7"/>
    </row>
    <row r="70" spans="2:7" ht="13" customHeight="1" x14ac:dyDescent="0.35">
      <c r="B70" s="13" t="s">
        <v>139</v>
      </c>
      <c r="C70" s="14" t="s">
        <v>68</v>
      </c>
      <c r="D70" s="15">
        <v>1</v>
      </c>
      <c r="E70" s="14" t="s">
        <v>108</v>
      </c>
      <c r="F70" s="16">
        <v>28500</v>
      </c>
      <c r="G70" s="7">
        <f t="shared" si="1"/>
        <v>28500</v>
      </c>
    </row>
    <row r="71" spans="2:7" ht="13" customHeight="1" x14ac:dyDescent="0.35">
      <c r="B71" s="13" t="s">
        <v>126</v>
      </c>
      <c r="C71" s="14" t="s">
        <v>68</v>
      </c>
      <c r="D71" s="15">
        <v>1</v>
      </c>
      <c r="E71" s="14" t="s">
        <v>108</v>
      </c>
      <c r="F71" s="16">
        <v>115460</v>
      </c>
      <c r="G71" s="7">
        <f t="shared" si="1"/>
        <v>115460</v>
      </c>
    </row>
    <row r="72" spans="2:7" ht="13" customHeight="1" x14ac:dyDescent="0.35">
      <c r="B72" s="17" t="s">
        <v>127</v>
      </c>
      <c r="C72" s="14"/>
      <c r="D72" s="15"/>
      <c r="E72" s="14"/>
      <c r="F72" s="16"/>
      <c r="G72" s="7"/>
    </row>
    <row r="73" spans="2:7" ht="13" customHeight="1" x14ac:dyDescent="0.35">
      <c r="B73" s="13" t="s">
        <v>128</v>
      </c>
      <c r="C73" s="14" t="s">
        <v>129</v>
      </c>
      <c r="D73" s="15">
        <v>1</v>
      </c>
      <c r="E73" s="14" t="s">
        <v>108</v>
      </c>
      <c r="F73" s="16">
        <f>+[1]Hoja1!$P$57</f>
        <v>19000</v>
      </c>
      <c r="G73" s="7">
        <v>33999</v>
      </c>
    </row>
    <row r="74" spans="2:7" ht="13" customHeight="1" x14ac:dyDescent="0.35">
      <c r="B74" s="13" t="s">
        <v>130</v>
      </c>
      <c r="C74" s="14" t="s">
        <v>131</v>
      </c>
      <c r="D74" s="15">
        <v>3</v>
      </c>
      <c r="E74" s="14" t="s">
        <v>86</v>
      </c>
      <c r="F74" s="16">
        <f>+[1]Hoja1!$P$58</f>
        <v>30850</v>
      </c>
      <c r="G74" s="7">
        <f t="shared" si="1"/>
        <v>92550</v>
      </c>
    </row>
    <row r="75" spans="2:7" ht="13" customHeight="1" x14ac:dyDescent="0.35">
      <c r="B75" s="13" t="s">
        <v>132</v>
      </c>
      <c r="C75" s="14" t="s">
        <v>68</v>
      </c>
      <c r="D75" s="15">
        <v>3</v>
      </c>
      <c r="E75" s="14" t="s">
        <v>108</v>
      </c>
      <c r="F75" s="16">
        <f>+[1]Hoja1!$P$59</f>
        <v>82800</v>
      </c>
      <c r="G75" s="7">
        <f t="shared" si="1"/>
        <v>248400</v>
      </c>
    </row>
    <row r="76" spans="2:7" ht="13.5" customHeight="1" x14ac:dyDescent="0.35">
      <c r="B76" s="9" t="s">
        <v>34</v>
      </c>
      <c r="C76" s="10"/>
      <c r="D76" s="10"/>
      <c r="E76" s="10"/>
      <c r="F76" s="11"/>
      <c r="G76" s="12">
        <f>SUM(G46:G75)</f>
        <v>16659097</v>
      </c>
    </row>
    <row r="77" spans="2:7" ht="12" customHeight="1" x14ac:dyDescent="0.35">
      <c r="B77" s="64"/>
      <c r="C77" s="65"/>
      <c r="D77" s="65"/>
      <c r="E77" s="84"/>
      <c r="F77" s="66"/>
      <c r="G77" s="66"/>
    </row>
    <row r="78" spans="2:7" ht="12" customHeight="1" x14ac:dyDescent="0.35">
      <c r="B78" s="53" t="s">
        <v>35</v>
      </c>
      <c r="C78" s="54"/>
      <c r="D78" s="55"/>
      <c r="E78" s="55"/>
      <c r="F78" s="56"/>
      <c r="G78" s="56"/>
    </row>
    <row r="79" spans="2:7" ht="24" customHeight="1" x14ac:dyDescent="0.35">
      <c r="B79" s="85" t="s">
        <v>36</v>
      </c>
      <c r="C79" s="73" t="s">
        <v>31</v>
      </c>
      <c r="D79" s="73" t="s">
        <v>32</v>
      </c>
      <c r="E79" s="85" t="s">
        <v>17</v>
      </c>
      <c r="F79" s="73" t="s">
        <v>18</v>
      </c>
      <c r="G79" s="85" t="s">
        <v>19</v>
      </c>
    </row>
    <row r="80" spans="2:7" ht="12.75" customHeight="1" x14ac:dyDescent="0.35">
      <c r="B80" s="86"/>
      <c r="C80" s="87"/>
      <c r="D80" s="31"/>
      <c r="E80" s="88"/>
      <c r="F80" s="89"/>
      <c r="G80" s="31"/>
    </row>
    <row r="81" spans="1:251" s="148" customFormat="1" ht="14.5" x14ac:dyDescent="0.35">
      <c r="A81" s="144"/>
      <c r="B81" s="145"/>
      <c r="C81" s="146"/>
      <c r="D81" s="31"/>
      <c r="E81" s="147"/>
      <c r="F81" s="89"/>
      <c r="G81" s="31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  <c r="AA81" s="144"/>
      <c r="AB81" s="144"/>
      <c r="AC81" s="144"/>
      <c r="AD81" s="144"/>
      <c r="AE81" s="144"/>
      <c r="AF81" s="144"/>
      <c r="AG81" s="144"/>
      <c r="AH81" s="144"/>
      <c r="AI81" s="144"/>
      <c r="AJ81" s="144"/>
      <c r="AK81" s="144"/>
      <c r="AL81" s="144"/>
      <c r="AM81" s="144"/>
      <c r="AN81" s="144"/>
      <c r="AO81" s="144"/>
      <c r="AP81" s="144"/>
      <c r="AQ81" s="144"/>
      <c r="AR81" s="144"/>
      <c r="AS81" s="144"/>
      <c r="AT81" s="144"/>
      <c r="AU81" s="144"/>
      <c r="AV81" s="144"/>
      <c r="AW81" s="144"/>
      <c r="AX81" s="144"/>
      <c r="AY81" s="144"/>
      <c r="AZ81" s="144"/>
      <c r="BA81" s="144"/>
      <c r="BB81" s="144"/>
      <c r="BC81" s="144"/>
      <c r="BD81" s="144"/>
      <c r="BE81" s="144"/>
      <c r="BF81" s="144"/>
      <c r="BG81" s="144"/>
      <c r="BH81" s="144"/>
      <c r="BI81" s="144"/>
      <c r="BJ81" s="144"/>
      <c r="BK81" s="144"/>
      <c r="BL81" s="144"/>
      <c r="BM81" s="144"/>
      <c r="BN81" s="144"/>
      <c r="BO81" s="144"/>
      <c r="BP81" s="144"/>
      <c r="BQ81" s="144"/>
      <c r="BR81" s="144"/>
      <c r="BS81" s="144"/>
      <c r="BT81" s="144"/>
      <c r="BU81" s="144"/>
      <c r="BV81" s="144"/>
      <c r="BW81" s="144"/>
      <c r="BX81" s="144"/>
      <c r="BY81" s="144"/>
      <c r="BZ81" s="144"/>
      <c r="CA81" s="144"/>
      <c r="CB81" s="144"/>
      <c r="CC81" s="144"/>
      <c r="CD81" s="144"/>
      <c r="CE81" s="144"/>
      <c r="CF81" s="144"/>
      <c r="CG81" s="144"/>
      <c r="CH81" s="144"/>
      <c r="CI81" s="144"/>
      <c r="CJ81" s="144"/>
      <c r="CK81" s="144"/>
      <c r="CL81" s="144"/>
      <c r="CM81" s="144"/>
      <c r="CN81" s="144"/>
      <c r="CO81" s="144"/>
      <c r="CP81" s="144"/>
      <c r="CQ81" s="144"/>
      <c r="CR81" s="144"/>
      <c r="CS81" s="144"/>
      <c r="CT81" s="144"/>
      <c r="CU81" s="144"/>
      <c r="CV81" s="144"/>
      <c r="CW81" s="144"/>
      <c r="CX81" s="144"/>
      <c r="CY81" s="144"/>
      <c r="CZ81" s="144"/>
      <c r="DA81" s="144"/>
      <c r="DB81" s="144"/>
      <c r="DC81" s="144"/>
      <c r="DD81" s="144"/>
      <c r="DE81" s="144"/>
      <c r="DF81" s="144"/>
      <c r="DG81" s="144"/>
      <c r="DH81" s="144"/>
      <c r="DI81" s="144"/>
      <c r="DJ81" s="144"/>
      <c r="DK81" s="144"/>
      <c r="DL81" s="144"/>
      <c r="DM81" s="144"/>
      <c r="DN81" s="144"/>
      <c r="DO81" s="144"/>
      <c r="DP81" s="144"/>
      <c r="DQ81" s="144"/>
      <c r="DR81" s="144"/>
      <c r="DS81" s="144"/>
      <c r="DT81" s="144"/>
      <c r="DU81" s="144"/>
      <c r="DV81" s="144"/>
      <c r="DW81" s="144"/>
      <c r="DX81" s="144"/>
      <c r="DY81" s="144"/>
      <c r="DZ81" s="144"/>
      <c r="EA81" s="144"/>
      <c r="EB81" s="144"/>
      <c r="EC81" s="144"/>
      <c r="ED81" s="144"/>
      <c r="EE81" s="144"/>
      <c r="EF81" s="144"/>
      <c r="EG81" s="144"/>
      <c r="EH81" s="144"/>
      <c r="EI81" s="144"/>
      <c r="EJ81" s="144"/>
      <c r="EK81" s="144"/>
      <c r="EL81" s="144"/>
      <c r="EM81" s="144"/>
      <c r="EN81" s="144"/>
      <c r="EO81" s="144"/>
      <c r="EP81" s="144"/>
      <c r="EQ81" s="144"/>
      <c r="ER81" s="144"/>
      <c r="ES81" s="144"/>
      <c r="ET81" s="144"/>
      <c r="EU81" s="144"/>
      <c r="EV81" s="144"/>
      <c r="EW81" s="144"/>
      <c r="EX81" s="144"/>
      <c r="EY81" s="144"/>
      <c r="EZ81" s="144"/>
      <c r="FA81" s="144"/>
      <c r="FB81" s="144"/>
      <c r="FC81" s="144"/>
      <c r="FD81" s="144"/>
      <c r="FE81" s="144"/>
      <c r="FF81" s="144"/>
      <c r="FG81" s="144"/>
      <c r="FH81" s="144"/>
      <c r="FI81" s="144"/>
      <c r="FJ81" s="144"/>
      <c r="FK81" s="144"/>
      <c r="FL81" s="144"/>
      <c r="FM81" s="144"/>
      <c r="FN81" s="144"/>
      <c r="FO81" s="144"/>
      <c r="FP81" s="144"/>
      <c r="FQ81" s="144"/>
      <c r="FR81" s="144"/>
      <c r="FS81" s="144"/>
      <c r="FT81" s="144"/>
      <c r="FU81" s="144"/>
      <c r="FV81" s="144"/>
      <c r="FW81" s="144"/>
      <c r="FX81" s="144"/>
      <c r="FY81" s="144"/>
      <c r="FZ81" s="144"/>
      <c r="GA81" s="144"/>
      <c r="GB81" s="144"/>
      <c r="GC81" s="144"/>
      <c r="GD81" s="144"/>
      <c r="GE81" s="144"/>
      <c r="GF81" s="144"/>
      <c r="GG81" s="144"/>
      <c r="GH81" s="144"/>
      <c r="GI81" s="144"/>
      <c r="GJ81" s="144"/>
      <c r="GK81" s="144"/>
      <c r="GL81" s="144"/>
      <c r="GM81" s="144"/>
      <c r="GN81" s="144"/>
      <c r="GO81" s="144"/>
      <c r="GP81" s="144"/>
      <c r="GQ81" s="144"/>
      <c r="GR81" s="144"/>
      <c r="GS81" s="144"/>
      <c r="GT81" s="144"/>
      <c r="GU81" s="144"/>
      <c r="GV81" s="144"/>
      <c r="GW81" s="144"/>
      <c r="GX81" s="144"/>
      <c r="GY81" s="144"/>
      <c r="GZ81" s="144"/>
      <c r="HA81" s="144"/>
      <c r="HB81" s="144"/>
      <c r="HC81" s="144"/>
      <c r="HD81" s="144"/>
      <c r="HE81" s="144"/>
      <c r="HF81" s="144"/>
      <c r="HG81" s="144"/>
      <c r="HH81" s="144"/>
      <c r="HI81" s="144"/>
      <c r="HJ81" s="144"/>
      <c r="HK81" s="144"/>
      <c r="HL81" s="144"/>
      <c r="HM81" s="144"/>
      <c r="HN81" s="144"/>
      <c r="HO81" s="144"/>
      <c r="HP81" s="144"/>
      <c r="HQ81" s="144"/>
      <c r="HR81" s="144"/>
      <c r="HS81" s="144"/>
      <c r="HT81" s="144"/>
      <c r="HU81" s="144"/>
      <c r="HV81" s="144"/>
      <c r="HW81" s="144"/>
      <c r="HX81" s="144"/>
      <c r="HY81" s="144"/>
      <c r="HZ81" s="144"/>
      <c r="IA81" s="144"/>
      <c r="IB81" s="144"/>
      <c r="IC81" s="144"/>
      <c r="ID81" s="144"/>
      <c r="IE81" s="144"/>
      <c r="IF81" s="144"/>
      <c r="IG81" s="144"/>
      <c r="IH81" s="144"/>
      <c r="II81" s="144"/>
      <c r="IJ81" s="144"/>
      <c r="IK81" s="144"/>
      <c r="IL81" s="144"/>
      <c r="IM81" s="144"/>
      <c r="IN81" s="144"/>
      <c r="IO81" s="144"/>
      <c r="IP81" s="144"/>
      <c r="IQ81" s="144"/>
    </row>
    <row r="82" spans="1:251" ht="13.5" customHeight="1" x14ac:dyDescent="0.35">
      <c r="B82" s="90" t="s">
        <v>37</v>
      </c>
      <c r="C82" s="18"/>
      <c r="D82" s="18"/>
      <c r="E82" s="18"/>
      <c r="F82" s="19"/>
      <c r="G82" s="20">
        <f>SUM(G80)</f>
        <v>0</v>
      </c>
    </row>
    <row r="83" spans="1:251" ht="12" customHeight="1" x14ac:dyDescent="0.35">
      <c r="B83" s="91"/>
      <c r="C83" s="91"/>
      <c r="D83" s="91"/>
      <c r="E83" s="91"/>
      <c r="F83" s="92"/>
      <c r="G83" s="92"/>
    </row>
    <row r="84" spans="1:251" ht="12" customHeight="1" x14ac:dyDescent="0.35">
      <c r="B84" s="93" t="s">
        <v>38</v>
      </c>
      <c r="C84" s="94"/>
      <c r="D84" s="94"/>
      <c r="E84" s="94"/>
      <c r="F84" s="94"/>
      <c r="G84" s="95">
        <f>G31+G42+G76+G82</f>
        <v>21181597</v>
      </c>
    </row>
    <row r="85" spans="1:251" ht="12" customHeight="1" x14ac:dyDescent="0.35">
      <c r="B85" s="96" t="s">
        <v>39</v>
      </c>
      <c r="C85" s="97"/>
      <c r="D85" s="97"/>
      <c r="E85" s="97"/>
      <c r="F85" s="97"/>
      <c r="G85" s="98">
        <f>G84*0.05</f>
        <v>1059079.8500000001</v>
      </c>
    </row>
    <row r="86" spans="1:251" ht="12" customHeight="1" x14ac:dyDescent="0.35">
      <c r="B86" s="99" t="s">
        <v>40</v>
      </c>
      <c r="C86" s="100"/>
      <c r="D86" s="100"/>
      <c r="E86" s="100"/>
      <c r="F86" s="100"/>
      <c r="G86" s="101">
        <f>G85+G84</f>
        <v>22240676.850000001</v>
      </c>
    </row>
    <row r="87" spans="1:251" ht="12" customHeight="1" x14ac:dyDescent="0.35">
      <c r="B87" s="96" t="s">
        <v>41</v>
      </c>
      <c r="C87" s="97"/>
      <c r="D87" s="97"/>
      <c r="E87" s="97"/>
      <c r="F87" s="97"/>
      <c r="G87" s="98">
        <f>G12</f>
        <v>42241500</v>
      </c>
    </row>
    <row r="88" spans="1:251" ht="12" customHeight="1" x14ac:dyDescent="0.35">
      <c r="B88" s="102" t="s">
        <v>42</v>
      </c>
      <c r="C88" s="103"/>
      <c r="D88" s="103"/>
      <c r="E88" s="103"/>
      <c r="F88" s="103"/>
      <c r="G88" s="104">
        <f>G87-G86</f>
        <v>20000823.149999999</v>
      </c>
    </row>
    <row r="89" spans="1:251" ht="12" customHeight="1" x14ac:dyDescent="0.35">
      <c r="B89" s="105" t="s">
        <v>141</v>
      </c>
      <c r="C89" s="106"/>
      <c r="D89" s="106"/>
      <c r="E89" s="106"/>
      <c r="F89" s="106"/>
      <c r="G89" s="107"/>
    </row>
    <row r="90" spans="1:251" ht="12.75" customHeight="1" thickBot="1" x14ac:dyDescent="0.4">
      <c r="B90" s="108"/>
      <c r="C90" s="106"/>
      <c r="D90" s="106"/>
      <c r="E90" s="106"/>
      <c r="F90" s="106"/>
      <c r="G90" s="107"/>
    </row>
    <row r="91" spans="1:251" ht="12" customHeight="1" x14ac:dyDescent="0.35">
      <c r="B91" s="109" t="s">
        <v>142</v>
      </c>
      <c r="C91" s="110"/>
      <c r="D91" s="110"/>
      <c r="E91" s="110"/>
      <c r="F91" s="111"/>
      <c r="G91" s="107"/>
    </row>
    <row r="92" spans="1:251" ht="12" customHeight="1" x14ac:dyDescent="0.35">
      <c r="B92" s="112" t="s">
        <v>43</v>
      </c>
      <c r="C92" s="113"/>
      <c r="D92" s="113"/>
      <c r="E92" s="113"/>
      <c r="F92" s="114"/>
      <c r="G92" s="107"/>
    </row>
    <row r="93" spans="1:251" ht="12" customHeight="1" x14ac:dyDescent="0.35">
      <c r="B93" s="112" t="s">
        <v>59</v>
      </c>
      <c r="C93" s="113"/>
      <c r="D93" s="113"/>
      <c r="E93" s="113"/>
      <c r="F93" s="114"/>
      <c r="G93" s="107"/>
    </row>
    <row r="94" spans="1:251" ht="12" customHeight="1" x14ac:dyDescent="0.35">
      <c r="B94" s="112" t="s">
        <v>60</v>
      </c>
      <c r="C94" s="113"/>
      <c r="D94" s="113"/>
      <c r="E94" s="113"/>
      <c r="F94" s="114"/>
      <c r="G94" s="107"/>
    </row>
    <row r="95" spans="1:251" ht="12" customHeight="1" x14ac:dyDescent="0.35">
      <c r="B95" s="112" t="s">
        <v>61</v>
      </c>
      <c r="C95" s="113"/>
      <c r="D95" s="113"/>
      <c r="E95" s="113"/>
      <c r="F95" s="114"/>
      <c r="G95" s="107"/>
    </row>
    <row r="96" spans="1:251" ht="12" customHeight="1" x14ac:dyDescent="0.35">
      <c r="B96" s="112" t="s">
        <v>62</v>
      </c>
      <c r="C96" s="113"/>
      <c r="D96" s="113"/>
      <c r="E96" s="113"/>
      <c r="F96" s="114"/>
      <c r="G96" s="107"/>
    </row>
    <row r="97" spans="2:7" ht="12" customHeight="1" x14ac:dyDescent="0.35">
      <c r="B97" s="112" t="s">
        <v>133</v>
      </c>
      <c r="C97" s="113"/>
      <c r="D97" s="113"/>
      <c r="E97" s="113"/>
      <c r="F97" s="114"/>
      <c r="G97" s="107"/>
    </row>
    <row r="98" spans="2:7" ht="12" customHeight="1" x14ac:dyDescent="0.35">
      <c r="B98" s="112" t="s">
        <v>134</v>
      </c>
      <c r="C98" s="113"/>
      <c r="D98" s="113"/>
      <c r="E98" s="113"/>
      <c r="F98" s="114"/>
      <c r="G98" s="107"/>
    </row>
    <row r="99" spans="2:7" ht="12" customHeight="1" thickBot="1" x14ac:dyDescent="0.4">
      <c r="B99" s="115" t="s">
        <v>135</v>
      </c>
      <c r="C99" s="116"/>
      <c r="D99" s="116"/>
      <c r="E99" s="116"/>
      <c r="F99" s="117"/>
      <c r="G99" s="107"/>
    </row>
    <row r="100" spans="2:7" ht="12.75" customHeight="1" thickBot="1" x14ac:dyDescent="0.4">
      <c r="B100" s="108"/>
      <c r="C100" s="113"/>
      <c r="D100" s="113"/>
      <c r="E100" s="113"/>
      <c r="F100" s="113"/>
      <c r="G100" s="107"/>
    </row>
    <row r="101" spans="2:7" ht="15" customHeight="1" thickBot="1" x14ac:dyDescent="0.4">
      <c r="B101" s="149" t="s">
        <v>44</v>
      </c>
      <c r="C101" s="150"/>
      <c r="D101" s="139"/>
      <c r="E101" s="118"/>
      <c r="F101" s="118"/>
      <c r="G101" s="107"/>
    </row>
    <row r="102" spans="2:7" ht="12" customHeight="1" x14ac:dyDescent="0.35">
      <c r="B102" s="136" t="s">
        <v>36</v>
      </c>
      <c r="C102" s="137" t="s">
        <v>45</v>
      </c>
      <c r="D102" s="138" t="s">
        <v>46</v>
      </c>
      <c r="E102" s="118"/>
      <c r="F102" s="118"/>
      <c r="G102" s="107"/>
    </row>
    <row r="103" spans="2:7" ht="12" customHeight="1" x14ac:dyDescent="0.35">
      <c r="B103" s="119" t="s">
        <v>47</v>
      </c>
      <c r="C103" s="120">
        <f>+G31</f>
        <v>4282500</v>
      </c>
      <c r="D103" s="121">
        <f>(C103/C109)</f>
        <v>0.1925525931104925</v>
      </c>
      <c r="E103" s="118"/>
      <c r="F103" s="118"/>
      <c r="G103" s="107"/>
    </row>
    <row r="104" spans="2:7" ht="12" customHeight="1" x14ac:dyDescent="0.35">
      <c r="B104" s="119" t="s">
        <v>48</v>
      </c>
      <c r="C104" s="122">
        <v>0</v>
      </c>
      <c r="D104" s="121">
        <v>0</v>
      </c>
      <c r="E104" s="118"/>
      <c r="F104" s="118"/>
      <c r="G104" s="107"/>
    </row>
    <row r="105" spans="2:7" ht="12" customHeight="1" x14ac:dyDescent="0.35">
      <c r="B105" s="119" t="s">
        <v>49</v>
      </c>
      <c r="C105" s="120">
        <f>+G42</f>
        <v>240000</v>
      </c>
      <c r="D105" s="121">
        <f>(C105/C109)</f>
        <v>1.0791038493057372E-2</v>
      </c>
      <c r="E105" s="118"/>
      <c r="F105" s="118"/>
      <c r="G105" s="107"/>
    </row>
    <row r="106" spans="2:7" ht="12" customHeight="1" x14ac:dyDescent="0.35">
      <c r="B106" s="119" t="s">
        <v>30</v>
      </c>
      <c r="C106" s="120">
        <f>+G76</f>
        <v>16659097</v>
      </c>
      <c r="D106" s="121">
        <f>(C106/C109)</f>
        <v>0.74903732077740248</v>
      </c>
      <c r="E106" s="118"/>
      <c r="F106" s="118"/>
      <c r="G106" s="107"/>
    </row>
    <row r="107" spans="2:7" ht="12" customHeight="1" x14ac:dyDescent="0.35">
      <c r="B107" s="119" t="s">
        <v>50</v>
      </c>
      <c r="C107" s="123">
        <f>+G82</f>
        <v>0</v>
      </c>
      <c r="D107" s="121">
        <f>(C107/C109)</f>
        <v>0</v>
      </c>
      <c r="E107" s="124"/>
      <c r="F107" s="124"/>
      <c r="G107" s="107"/>
    </row>
    <row r="108" spans="2:7" ht="12" customHeight="1" x14ac:dyDescent="0.35">
      <c r="B108" s="119" t="s">
        <v>51</v>
      </c>
      <c r="C108" s="123">
        <f>+G85</f>
        <v>1059079.8500000001</v>
      </c>
      <c r="D108" s="121">
        <f>(C108/C109)</f>
        <v>4.7619047619047623E-2</v>
      </c>
      <c r="E108" s="124"/>
      <c r="F108" s="124"/>
      <c r="G108" s="107"/>
    </row>
    <row r="109" spans="2:7" ht="12.75" customHeight="1" thickBot="1" x14ac:dyDescent="0.4">
      <c r="B109" s="125" t="s">
        <v>52</v>
      </c>
      <c r="C109" s="126">
        <f>SUM(C103:C108)</f>
        <v>22240676.850000001</v>
      </c>
      <c r="D109" s="127">
        <f>SUM(D103:D108)</f>
        <v>1</v>
      </c>
      <c r="E109" s="124"/>
      <c r="F109" s="124"/>
      <c r="G109" s="107"/>
    </row>
    <row r="110" spans="2:7" ht="12" customHeight="1" x14ac:dyDescent="0.35">
      <c r="B110" s="108"/>
      <c r="C110" s="106"/>
      <c r="D110" s="106"/>
      <c r="E110" s="106"/>
      <c r="F110" s="106"/>
      <c r="G110" s="107"/>
    </row>
    <row r="111" spans="2:7" ht="12.75" customHeight="1" thickBot="1" x14ac:dyDescent="0.4">
      <c r="B111" s="128"/>
      <c r="C111" s="106"/>
      <c r="D111" s="106"/>
      <c r="E111" s="106"/>
      <c r="F111" s="106"/>
      <c r="G111" s="107"/>
    </row>
    <row r="112" spans="2:7" ht="12" customHeight="1" thickBot="1" x14ac:dyDescent="0.4">
      <c r="B112" s="140"/>
      <c r="C112" s="141" t="s">
        <v>140</v>
      </c>
      <c r="D112" s="142"/>
      <c r="E112" s="143"/>
      <c r="F112" s="124"/>
      <c r="G112" s="107"/>
    </row>
    <row r="113" spans="2:7" ht="12" customHeight="1" x14ac:dyDescent="0.35">
      <c r="B113" s="129" t="s">
        <v>137</v>
      </c>
      <c r="C113" s="130">
        <f>+E113*(1-0.3)</f>
        <v>19712.699999999997</v>
      </c>
      <c r="D113" s="130">
        <f>+E113*(1-0.2)</f>
        <v>22528.800000000003</v>
      </c>
      <c r="E113" s="131">
        <v>28161</v>
      </c>
      <c r="F113" s="132"/>
      <c r="G113" s="133"/>
    </row>
    <row r="114" spans="2:7" ht="12.75" customHeight="1" thickBot="1" x14ac:dyDescent="0.4">
      <c r="B114" s="125" t="s">
        <v>138</v>
      </c>
      <c r="C114" s="126">
        <f>(G86/C113)</f>
        <v>1128.241024821562</v>
      </c>
      <c r="D114" s="126">
        <f>(G86/D113)</f>
        <v>987.21089671886648</v>
      </c>
      <c r="E114" s="134">
        <f>(G86/E113)</f>
        <v>789.76871737509327</v>
      </c>
      <c r="F114" s="132"/>
      <c r="G114" s="133"/>
    </row>
    <row r="115" spans="2:7" ht="15.65" customHeight="1" x14ac:dyDescent="0.35">
      <c r="B115" s="135" t="s">
        <v>53</v>
      </c>
      <c r="C115" s="113"/>
      <c r="D115" s="113"/>
      <c r="E115" s="113"/>
      <c r="F115" s="113"/>
      <c r="G115" s="113"/>
    </row>
  </sheetData>
  <mergeCells count="8">
    <mergeCell ref="B101:C101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4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2022-01-10T16:53:59Z</cp:lastPrinted>
  <dcterms:created xsi:type="dcterms:W3CDTF">2020-11-27T12:49:26Z</dcterms:created>
  <dcterms:modified xsi:type="dcterms:W3CDTF">2022-07-13T01:32:35Z</dcterms:modified>
</cp:coreProperties>
</file>