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3" documentId="11_D2298724C0661A90CFB45496B3F2DE811FB1C9F7" xr6:coauthVersionLast="47" xr6:coauthVersionMax="47" xr10:uidLastSave="{5B5452B3-77A4-404F-BFDB-EA127ED8523C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C76" i="1" l="1"/>
  <c r="G37" i="1" l="1"/>
  <c r="G38" i="1"/>
  <c r="G40" i="1"/>
  <c r="G41" i="1"/>
  <c r="G42" i="1"/>
  <c r="G43" i="1"/>
  <c r="G44" i="1"/>
  <c r="G45" i="1"/>
  <c r="G46" i="1"/>
  <c r="G47" i="1"/>
  <c r="G48" i="1"/>
  <c r="G49" i="1"/>
  <c r="G36" i="1"/>
  <c r="G55" i="1" l="1"/>
  <c r="G54" i="1"/>
  <c r="G39" i="1"/>
  <c r="G30" i="1"/>
  <c r="G29" i="1"/>
  <c r="G12" i="1"/>
  <c r="G56" i="1" l="1"/>
  <c r="C79" i="1" s="1"/>
  <c r="G23" i="1"/>
  <c r="G22" i="1"/>
  <c r="G21" i="1"/>
  <c r="G61" i="1"/>
  <c r="G24" i="1" l="1"/>
  <c r="C75" i="1" s="1"/>
  <c r="G50" i="1"/>
  <c r="C78" i="1" s="1"/>
  <c r="G31" i="1"/>
  <c r="C77" i="1" s="1"/>
  <c r="G58" i="1" l="1"/>
  <c r="G59" i="1" s="1"/>
  <c r="G60" i="1" l="1"/>
  <c r="D86" i="1" s="1"/>
  <c r="C80" i="1"/>
  <c r="C86" i="1" l="1"/>
  <c r="E86" i="1"/>
  <c r="G62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<sst xmlns="http://schemas.openxmlformats.org/spreadsheetml/2006/main" count="139" uniqueCount="107">
  <si>
    <t>RUBRO O CULTIVO</t>
  </si>
  <si>
    <t>FRUTILLA 2 a 3</t>
  </si>
  <si>
    <t>RENDIMIENTO (kg/Há.)</t>
  </si>
  <si>
    <t>VARIEDAD</t>
  </si>
  <si>
    <t>ALBION</t>
  </si>
  <si>
    <t>FECHA ESTIMADA  PRECIO VENTA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</si>
  <si>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</si>
  <si>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</si>
  <si>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</si>
  <si>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</si>
  <si>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</si>
  <si>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</si>
  <si>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</si>
  <si>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 xml:space="preserve">Coelemu </t>
  </si>
  <si>
    <t>DESTINO PRODUCCION</t>
  </si>
  <si>
    <t>AGROINDUSTRIA LOCAL</t>
  </si>
  <si>
    <t>COMUNA/LOCALIDAD</t>
  </si>
  <si>
    <t>Coelemu - Ranquil - Trehuaco</t>
  </si>
  <si>
    <t>FECHA DE COSECHA</t>
  </si>
  <si>
    <t>ENERO A ABRIL 2022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</si>
  <si>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</si>
  <si>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</si>
  <si>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</si>
  <si>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</si>
  <si>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</si>
  <si>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</si>
  <si>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</si>
  <si>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</si>
  <si>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</si>
  <si>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</si>
  <si>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</si>
  <si>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</si>
  <si>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</si>
  <si>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Ago-Sep</t>
  </si>
  <si>
    <t>Platabanda y postura de mulch</t>
  </si>
  <si>
    <t>Ene-Feb</t>
  </si>
  <si>
    <t>Pulverizaciones</t>
  </si>
  <si>
    <t>Temporada</t>
  </si>
  <si>
    <t>Subtotal Jornadas Hombre</t>
  </si>
  <si>
    <t>MAQUINARIA</t>
  </si>
  <si>
    <t>Aradura Cincel</t>
  </si>
  <si>
    <t>JM</t>
  </si>
  <si>
    <t>Rastraje</t>
  </si>
  <si>
    <t>Jm</t>
  </si>
  <si>
    <t>Subtotal Costo Maquinaria</t>
  </si>
  <si>
    <t>INSUMOS</t>
  </si>
  <si>
    <t>Insumos</t>
  </si>
  <si>
    <t>Unidad (Kg/l/u)</t>
  </si>
  <si>
    <t>Cantidad (Kg/l/u)</t>
  </si>
  <si>
    <t>SEMILLAS</t>
  </si>
  <si>
    <t>Replante</t>
  </si>
  <si>
    <t xml:space="preserve">Unidad </t>
  </si>
  <si>
    <t>Agosto/sept</t>
  </si>
  <si>
    <t>FERTILIZANTES</t>
  </si>
  <si>
    <t>Superfosfato Triple</t>
  </si>
  <si>
    <t>Kg</t>
  </si>
  <si>
    <t>Julio/Agosto</t>
  </si>
  <si>
    <t>Can 27</t>
  </si>
  <si>
    <t>Sept/Nov</t>
  </si>
  <si>
    <t>Mezcla  10-21-17</t>
  </si>
  <si>
    <t>Septiembre</t>
  </si>
  <si>
    <t>Defender boro</t>
  </si>
  <si>
    <t>Lt</t>
  </si>
  <si>
    <t>Noviembre</t>
  </si>
  <si>
    <t>Defender zinc</t>
  </si>
  <si>
    <t>INSECTICIDA ACARICIDA</t>
  </si>
  <si>
    <t>Vertimec</t>
  </si>
  <si>
    <t>BACTERICIDA/FUNGICIDA</t>
  </si>
  <si>
    <t>BC1000</t>
  </si>
  <si>
    <t xml:space="preserve">Octubre   </t>
  </si>
  <si>
    <t>Cobre</t>
  </si>
  <si>
    <t>HERBICIDA</t>
  </si>
  <si>
    <t>Paraquat</t>
  </si>
  <si>
    <t>Oct/nov.</t>
  </si>
  <si>
    <t>Subtotal Insumos</t>
  </si>
  <si>
    <t>OTROS</t>
  </si>
  <si>
    <t>Item</t>
  </si>
  <si>
    <t>Cosecha</t>
  </si>
  <si>
    <t>Ene-Abr</t>
  </si>
  <si>
    <t>Fletes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</si>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</sst>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00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18" fillId="0" borderId="56" xfId="0" applyNumberFormat="1" applyFont="1" applyBorder="1"/>
    <xf numFmtId="3" fontId="18" fillId="10" borderId="56" xfId="0" applyNumberFormat="1" applyFont="1" applyFill="1" applyBorder="1"/>
    <xf numFmtId="3" fontId="19" fillId="0" borderId="56" xfId="0" applyNumberFormat="1" applyFont="1" applyBorder="1" applyAlignment="1">
      <alignment horizontal="right"/>
    </xf>
    <xf numFmtId="14" fontId="18" fillId="0" borderId="56" xfId="0" applyNumberFormat="1" applyFont="1" applyBorder="1"/>
    <xf numFmtId="3" fontId="18" fillId="0" borderId="56" xfId="0" applyNumberFormat="1" applyFont="1" applyBorder="1" applyAlignment="1">
      <alignment horizontal="right"/>
    </xf>
    <xf numFmtId="14" fontId="18" fillId="0" borderId="56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3" fontId="18" fillId="0" borderId="56" xfId="0" applyNumberFormat="1" applyFont="1" applyBorder="1" applyAlignment="1">
      <alignment horizontal="left"/>
    </xf>
    <xf numFmtId="3" fontId="18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/>
    <xf numFmtId="3" fontId="21" fillId="10" borderId="56" xfId="0" applyNumberFormat="1" applyFont="1" applyFill="1" applyBorder="1" applyAlignment="1">
      <alignment wrapText="1"/>
    </xf>
    <xf numFmtId="3" fontId="21" fillId="10" borderId="56" xfId="0" applyNumberFormat="1" applyFont="1" applyFill="1" applyBorder="1" applyAlignment="1">
      <alignment horizontal="center" wrapText="1"/>
    </xf>
    <xf numFmtId="3" fontId="18" fillId="10" borderId="56" xfId="0" applyNumberFormat="1" applyFont="1" applyFill="1" applyBorder="1" applyAlignment="1">
      <alignment wrapText="1"/>
    </xf>
    <xf numFmtId="3" fontId="18" fillId="10" borderId="56" xfId="0" applyNumberFormat="1" applyFont="1" applyFill="1" applyBorder="1" applyAlignment="1">
      <alignment horizontal="center" wrapText="1"/>
    </xf>
    <xf numFmtId="3" fontId="18" fillId="10" borderId="56" xfId="0" applyNumberFormat="1" applyFont="1" applyFill="1" applyBorder="1" applyAlignment="1">
      <alignment horizontal="right" wrapText="1"/>
    </xf>
    <xf numFmtId="3" fontId="21" fillId="0" borderId="56" xfId="0" applyNumberFormat="1" applyFont="1" applyBorder="1" applyAlignment="1">
      <alignment horizontal="left"/>
    </xf>
    <xf numFmtId="3" fontId="18" fillId="10" borderId="56" xfId="0" applyNumberFormat="1" applyFont="1" applyFill="1" applyBorder="1" applyAlignment="1">
      <alignment horizontal="left"/>
    </xf>
    <xf numFmtId="3" fontId="18" fillId="10" borderId="56" xfId="0" applyNumberFormat="1" applyFont="1" applyFill="1" applyBorder="1" applyAlignment="1">
      <alignment horizontal="center"/>
    </xf>
    <xf numFmtId="3" fontId="21" fillId="10" borderId="56" xfId="0" applyNumberFormat="1" applyFont="1" applyFill="1" applyBorder="1" applyAlignment="1">
      <alignment horizontal="left"/>
    </xf>
    <xf numFmtId="165" fontId="18" fillId="0" borderId="56" xfId="0" applyNumberFormat="1" applyFont="1" applyBorder="1" applyAlignment="1">
      <alignment horizontal="center"/>
    </xf>
    <xf numFmtId="3" fontId="20" fillId="0" borderId="56" xfId="0" applyNumberFormat="1" applyFont="1" applyBorder="1" applyAlignment="1">
      <alignment wrapText="1"/>
    </xf>
    <xf numFmtId="3" fontId="20" fillId="0" borderId="56" xfId="0" applyNumberFormat="1" applyFont="1" applyBorder="1" applyAlignment="1">
      <alignment horizontal="center"/>
    </xf>
    <xf numFmtId="164" fontId="12" fillId="8" borderId="54" xfId="1" applyFont="1" applyFill="1" applyBorder="1" applyAlignment="1">
      <alignment vertical="center"/>
    </xf>
    <xf numFmtId="164" fontId="12" fillId="8" borderId="55" xfId="1" applyFont="1" applyFill="1" applyBorder="1" applyAlignment="1">
      <alignment vertical="center"/>
    </xf>
    <xf numFmtId="164" fontId="12" fillId="8" borderId="39" xfId="1" applyFont="1" applyFill="1" applyBorder="1" applyAlignment="1">
      <alignment vertical="center"/>
    </xf>
    <xf numFmtId="164" fontId="12" fillId="8" borderId="40" xfId="1" applyFont="1" applyFill="1" applyBorder="1" applyAlignment="1">
      <alignment vertical="center"/>
    </xf>
    <xf numFmtId="168" fontId="18" fillId="0" borderId="56" xfId="0" applyNumberFormat="1" applyFont="1" applyBorder="1" applyAlignment="1">
      <alignment horizont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903287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7"/>
  <sheetViews>
    <sheetView showGridLines="0" tabSelected="1" topLeftCell="A39" zoomScale="120" zoomScaleNormal="120" workbookViewId="0">
      <selection activeCell="G60" sqref="G60"/>
    </sheetView>
  </sheetViews>
  <sheetFormatPr defaultColWidth="10.85546875" defaultRowHeight="11.25" customHeight="1"/>
  <cols>
    <col min="1" max="1" width="4.42578125" style="1" customWidth="1"/>
    <col min="2" max="2" width="34.5703125" style="1" customWidth="1"/>
    <col min="3" max="7" width="17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7" t="s">
        <v>1</v>
      </c>
      <c r="D9" s="7"/>
      <c r="E9" s="138" t="s">
        <v>2</v>
      </c>
      <c r="F9" s="139"/>
      <c r="G9" s="111">
        <v>40000</v>
      </c>
    </row>
    <row r="10" spans="1:7" ht="38.25" customHeight="1">
      <c r="A10" s="5"/>
      <c r="B10" s="8" t="s">
        <v>3</v>
      </c>
      <c r="C10" s="108" t="s">
        <v>4</v>
      </c>
      <c r="D10" s="9"/>
      <c r="E10" s="136" t="s">
        <v>5</v>
      </c>
      <c r="F10" s="137"/>
      <c r="G10" s="112">
        <v>44621</v>
      </c>
    </row>
    <row r="11" spans="1:7" ht="18" customHeight="1">
      <c r="A11" s="5"/>
      <c r="B11" s="8" t="s">
        <v>6</v>
      </c>
      <c r="C11" s="107" t="s">
        <v>7</v>
      </c>
      <c r="D11" s="9"/>
      <c r="E11" s="136" t="s">
        <v>8</v>
      </c>
      <c r="F11" s="137"/>
      <c r="G11" s="113">
        <v>680</v>
      </c>
    </row>
    <row r="12" spans="1:7" ht="18" customHeight="1">
      <c r="A12" s="5"/>
      <c r="B12" s="8" t="s">
        <v>9</v>
      </c>
      <c r="C12" s="107" t="s">
        <v>10</v>
      </c>
      <c r="D12" s="9"/>
      <c r="E12" s="10" t="s">
        <v>11</v>
      </c>
      <c r="F12" s="11"/>
      <c r="G12" s="113">
        <f>G9*G11</f>
        <v>27200000</v>
      </c>
    </row>
    <row r="13" spans="1:7" ht="16.5" customHeight="1">
      <c r="A13" s="5"/>
      <c r="B13" s="8" t="s">
        <v>12</v>
      </c>
      <c r="C13" s="108" t="s">
        <v>13</v>
      </c>
      <c r="D13" s="9"/>
      <c r="E13" s="136" t="s">
        <v>14</v>
      </c>
      <c r="F13" s="137"/>
      <c r="G13" s="111" t="s">
        <v>15</v>
      </c>
    </row>
    <row r="14" spans="1:7" ht="13.5" customHeight="1">
      <c r="A14" s="5"/>
      <c r="B14" s="8" t="s">
        <v>16</v>
      </c>
      <c r="C14" s="109" t="s">
        <v>17</v>
      </c>
      <c r="D14" s="9"/>
      <c r="E14" s="136" t="s">
        <v>18</v>
      </c>
      <c r="F14" s="137"/>
      <c r="G14" s="111" t="s">
        <v>19</v>
      </c>
    </row>
    <row r="15" spans="1:7" ht="25.5" customHeight="1">
      <c r="A15" s="5"/>
      <c r="B15" s="8" t="s">
        <v>20</v>
      </c>
      <c r="C15" s="110">
        <v>44738</v>
      </c>
      <c r="D15" s="9"/>
      <c r="E15" s="142" t="s">
        <v>21</v>
      </c>
      <c r="F15" s="143"/>
      <c r="G15" s="111" t="s">
        <v>22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40" t="s">
        <v>23</v>
      </c>
      <c r="C17" s="141"/>
      <c r="D17" s="141"/>
      <c r="E17" s="141"/>
      <c r="F17" s="141"/>
      <c r="G17" s="141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24</v>
      </c>
      <c r="C19" s="23"/>
      <c r="D19" s="24"/>
      <c r="E19" s="24"/>
      <c r="F19" s="24"/>
      <c r="G19" s="24"/>
    </row>
    <row r="20" spans="1:7" ht="24" customHeight="1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7" ht="12.75" customHeight="1">
      <c r="A21" s="18"/>
      <c r="B21" s="114" t="s">
        <v>31</v>
      </c>
      <c r="C21" s="115" t="s">
        <v>32</v>
      </c>
      <c r="D21" s="115">
        <v>15</v>
      </c>
      <c r="E21" s="115" t="s">
        <v>33</v>
      </c>
      <c r="F21" s="111">
        <v>20000</v>
      </c>
      <c r="G21" s="12">
        <f>(D21*F21)</f>
        <v>300000</v>
      </c>
    </row>
    <row r="22" spans="1:7" ht="25.5" customHeight="1">
      <c r="A22" s="18"/>
      <c r="B22" s="114" t="s">
        <v>34</v>
      </c>
      <c r="C22" s="115" t="s">
        <v>32</v>
      </c>
      <c r="D22" s="115">
        <v>4</v>
      </c>
      <c r="E22" s="115" t="s">
        <v>35</v>
      </c>
      <c r="F22" s="111">
        <v>45000</v>
      </c>
      <c r="G22" s="12">
        <f>(D22*F22)</f>
        <v>180000</v>
      </c>
    </row>
    <row r="23" spans="1:7" ht="12.75" customHeight="1">
      <c r="A23" s="18"/>
      <c r="B23" s="107" t="s">
        <v>36</v>
      </c>
      <c r="C23" s="115" t="s">
        <v>32</v>
      </c>
      <c r="D23" s="115">
        <v>8</v>
      </c>
      <c r="E23" s="115" t="s">
        <v>37</v>
      </c>
      <c r="F23" s="111">
        <v>20000</v>
      </c>
      <c r="G23" s="12">
        <f>(D23*F23)</f>
        <v>160000</v>
      </c>
    </row>
    <row r="24" spans="1:7" ht="12.75" customHeight="1">
      <c r="A24" s="18"/>
      <c r="B24" s="26" t="s">
        <v>38</v>
      </c>
      <c r="C24" s="27"/>
      <c r="D24" s="27"/>
      <c r="E24" s="27"/>
      <c r="F24" s="28"/>
      <c r="G24" s="29">
        <f>SUM(G21:G23)</f>
        <v>640000</v>
      </c>
    </row>
    <row r="25" spans="1:7" ht="12" customHeight="1">
      <c r="A25" s="2"/>
      <c r="B25" s="19"/>
      <c r="C25" s="21"/>
      <c r="D25" s="21"/>
      <c r="E25" s="21"/>
      <c r="F25" s="30"/>
      <c r="G25" s="30"/>
    </row>
    <row r="26" spans="1:7" ht="12" customHeight="1">
      <c r="A26" s="2"/>
      <c r="B26" s="35"/>
      <c r="C26" s="36"/>
      <c r="D26" s="36"/>
      <c r="E26" s="36"/>
      <c r="F26" s="37"/>
      <c r="G26" s="37"/>
    </row>
    <row r="27" spans="1:7" ht="12" customHeight="1">
      <c r="A27" s="5"/>
      <c r="B27" s="31" t="s">
        <v>39</v>
      </c>
      <c r="C27" s="32"/>
      <c r="D27" s="33"/>
      <c r="E27" s="33"/>
      <c r="F27" s="34"/>
      <c r="G27" s="34"/>
    </row>
    <row r="28" spans="1:7" ht="24" customHeight="1">
      <c r="A28" s="5"/>
      <c r="B28" s="38" t="s">
        <v>25</v>
      </c>
      <c r="C28" s="38" t="s">
        <v>26</v>
      </c>
      <c r="D28" s="38" t="s">
        <v>27</v>
      </c>
      <c r="E28" s="38" t="s">
        <v>28</v>
      </c>
      <c r="F28" s="39" t="s">
        <v>29</v>
      </c>
      <c r="G28" s="38" t="s">
        <v>30</v>
      </c>
    </row>
    <row r="29" spans="1:7" ht="12.75" customHeight="1">
      <c r="A29" s="18"/>
      <c r="B29" s="114" t="s">
        <v>40</v>
      </c>
      <c r="C29" s="115" t="s">
        <v>41</v>
      </c>
      <c r="D29" s="133">
        <v>0.125</v>
      </c>
      <c r="E29" s="115" t="s">
        <v>35</v>
      </c>
      <c r="F29" s="111">
        <v>280000</v>
      </c>
      <c r="G29" s="116">
        <f>F29*D29</f>
        <v>35000</v>
      </c>
    </row>
    <row r="30" spans="1:7" ht="12.75" customHeight="1">
      <c r="A30" s="18"/>
      <c r="B30" s="114" t="s">
        <v>42</v>
      </c>
      <c r="C30" s="115" t="s">
        <v>43</v>
      </c>
      <c r="D30" s="133">
        <v>2</v>
      </c>
      <c r="E30" s="115" t="s">
        <v>35</v>
      </c>
      <c r="F30" s="111">
        <v>30000</v>
      </c>
      <c r="G30" s="116">
        <f>F30*D30</f>
        <v>60000</v>
      </c>
    </row>
    <row r="31" spans="1:7" ht="12.75" customHeight="1">
      <c r="A31" s="5"/>
      <c r="B31" s="40" t="s">
        <v>44</v>
      </c>
      <c r="C31" s="41"/>
      <c r="D31" s="41"/>
      <c r="E31" s="41"/>
      <c r="F31" s="42"/>
      <c r="G31" s="43">
        <f>SUM(G29:G30)</f>
        <v>95000</v>
      </c>
    </row>
    <row r="32" spans="1:7" ht="12" customHeight="1">
      <c r="A32" s="2"/>
      <c r="B32" s="35"/>
      <c r="C32" s="36"/>
      <c r="D32" s="36"/>
      <c r="E32" s="36"/>
      <c r="F32" s="37"/>
      <c r="G32" s="37"/>
    </row>
    <row r="33" spans="1:11" ht="12" customHeight="1">
      <c r="A33" s="5"/>
      <c r="B33" s="31" t="s">
        <v>45</v>
      </c>
      <c r="C33" s="32"/>
      <c r="D33" s="33"/>
      <c r="E33" s="33"/>
      <c r="F33" s="34"/>
      <c r="G33" s="34"/>
    </row>
    <row r="34" spans="1:11" ht="24" customHeight="1">
      <c r="A34" s="5"/>
      <c r="B34" s="39" t="s">
        <v>46</v>
      </c>
      <c r="C34" s="39" t="s">
        <v>47</v>
      </c>
      <c r="D34" s="39" t="s">
        <v>48</v>
      </c>
      <c r="E34" s="39" t="s">
        <v>28</v>
      </c>
      <c r="F34" s="39" t="s">
        <v>29</v>
      </c>
      <c r="G34" s="39" t="s">
        <v>30</v>
      </c>
      <c r="K34" s="106"/>
    </row>
    <row r="35" spans="1:11" ht="12.75" customHeight="1">
      <c r="A35" s="18"/>
      <c r="B35" s="117" t="s">
        <v>49</v>
      </c>
      <c r="C35" s="118"/>
      <c r="D35" s="118"/>
      <c r="E35" s="118"/>
      <c r="F35" s="118"/>
      <c r="G35" s="118"/>
      <c r="K35" s="106"/>
    </row>
    <row r="36" spans="1:11" ht="12.75" customHeight="1">
      <c r="A36" s="18"/>
      <c r="B36" s="119" t="s">
        <v>50</v>
      </c>
      <c r="C36" s="120" t="s">
        <v>51</v>
      </c>
      <c r="D36" s="120">
        <v>5000</v>
      </c>
      <c r="E36" s="120" t="s">
        <v>52</v>
      </c>
      <c r="F36" s="121">
        <v>100</v>
      </c>
      <c r="G36" s="116">
        <f>(F36*D36)*1.19</f>
        <v>595000</v>
      </c>
    </row>
    <row r="37" spans="1:11" ht="12.75" customHeight="1">
      <c r="A37" s="18"/>
      <c r="B37" s="122" t="s">
        <v>53</v>
      </c>
      <c r="C37" s="115"/>
      <c r="D37" s="115"/>
      <c r="E37" s="115"/>
      <c r="F37" s="111"/>
      <c r="G37" s="116">
        <f t="shared" ref="G37:G49" si="0">(F37*D37)*1.19</f>
        <v>0</v>
      </c>
    </row>
    <row r="38" spans="1:11" ht="12.75" customHeight="1">
      <c r="A38" s="18"/>
      <c r="B38" s="114" t="s">
        <v>54</v>
      </c>
      <c r="C38" s="115" t="s">
        <v>55</v>
      </c>
      <c r="D38" s="115">
        <v>150</v>
      </c>
      <c r="E38" s="115" t="s">
        <v>56</v>
      </c>
      <c r="F38" s="111">
        <v>1500</v>
      </c>
      <c r="G38" s="116">
        <f t="shared" si="0"/>
        <v>267750</v>
      </c>
    </row>
    <row r="39" spans="1:11" ht="12.75" customHeight="1">
      <c r="A39" s="18"/>
      <c r="B39" s="114" t="s">
        <v>57</v>
      </c>
      <c r="C39" s="115" t="s">
        <v>55</v>
      </c>
      <c r="D39" s="115">
        <v>120</v>
      </c>
      <c r="E39" s="115" t="s">
        <v>58</v>
      </c>
      <c r="F39" s="111">
        <v>950</v>
      </c>
      <c r="G39" s="116">
        <f t="shared" si="0"/>
        <v>135660</v>
      </c>
    </row>
    <row r="40" spans="1:11" ht="12.75" customHeight="1">
      <c r="A40" s="18"/>
      <c r="B40" s="123" t="s">
        <v>59</v>
      </c>
      <c r="C40" s="124" t="s">
        <v>55</v>
      </c>
      <c r="D40" s="124">
        <v>150</v>
      </c>
      <c r="E40" s="124" t="s">
        <v>60</v>
      </c>
      <c r="F40" s="113">
        <v>1480</v>
      </c>
      <c r="G40" s="116">
        <f t="shared" si="0"/>
        <v>264180</v>
      </c>
    </row>
    <row r="41" spans="1:11" ht="12.75" customHeight="1">
      <c r="A41" s="18"/>
      <c r="B41" s="114" t="s">
        <v>61</v>
      </c>
      <c r="C41" s="115" t="s">
        <v>62</v>
      </c>
      <c r="D41" s="115">
        <v>25</v>
      </c>
      <c r="E41" s="115" t="s">
        <v>63</v>
      </c>
      <c r="F41" s="111">
        <v>9500</v>
      </c>
      <c r="G41" s="116">
        <f t="shared" si="0"/>
        <v>282625</v>
      </c>
    </row>
    <row r="42" spans="1:11" ht="12.75" customHeight="1">
      <c r="A42" s="18"/>
      <c r="B42" s="114" t="s">
        <v>64</v>
      </c>
      <c r="C42" s="115" t="s">
        <v>62</v>
      </c>
      <c r="D42" s="115">
        <v>25</v>
      </c>
      <c r="E42" s="115" t="s">
        <v>60</v>
      </c>
      <c r="F42" s="111">
        <v>9800</v>
      </c>
      <c r="G42" s="116">
        <f t="shared" si="0"/>
        <v>291550</v>
      </c>
    </row>
    <row r="43" spans="1:11" ht="12.75" customHeight="1">
      <c r="A43" s="18"/>
      <c r="B43" s="125" t="s">
        <v>65</v>
      </c>
      <c r="C43" s="124"/>
      <c r="D43" s="124"/>
      <c r="E43" s="124"/>
      <c r="F43" s="113"/>
      <c r="G43" s="116">
        <f t="shared" si="0"/>
        <v>0</v>
      </c>
    </row>
    <row r="44" spans="1:11" ht="12.75" customHeight="1">
      <c r="A44" s="18"/>
      <c r="B44" s="114" t="s">
        <v>66</v>
      </c>
      <c r="C44" s="115" t="s">
        <v>62</v>
      </c>
      <c r="D44" s="126">
        <v>0.45</v>
      </c>
      <c r="E44" s="115"/>
      <c r="F44" s="111">
        <v>26310</v>
      </c>
      <c r="G44" s="116">
        <f t="shared" si="0"/>
        <v>14089.004999999999</v>
      </c>
    </row>
    <row r="45" spans="1:11" ht="12.75" customHeight="1">
      <c r="A45" s="18"/>
      <c r="B45" s="125" t="s">
        <v>67</v>
      </c>
      <c r="C45" s="124"/>
      <c r="D45" s="124"/>
      <c r="E45" s="124"/>
      <c r="F45" s="113"/>
      <c r="G45" s="116">
        <f t="shared" si="0"/>
        <v>0</v>
      </c>
    </row>
    <row r="46" spans="1:11" ht="12.75" customHeight="1">
      <c r="A46" s="18"/>
      <c r="B46" s="114" t="s">
        <v>68</v>
      </c>
      <c r="C46" s="115" t="s">
        <v>62</v>
      </c>
      <c r="D46" s="115">
        <v>1</v>
      </c>
      <c r="E46" s="115" t="s">
        <v>69</v>
      </c>
      <c r="F46" s="111">
        <v>59900</v>
      </c>
      <c r="G46" s="116">
        <f t="shared" si="0"/>
        <v>71281</v>
      </c>
    </row>
    <row r="47" spans="1:11" ht="12.75" customHeight="1">
      <c r="A47" s="18"/>
      <c r="B47" s="114" t="s">
        <v>70</v>
      </c>
      <c r="C47" s="115" t="s">
        <v>55</v>
      </c>
      <c r="D47" s="115">
        <v>1</v>
      </c>
      <c r="E47" s="115" t="s">
        <v>56</v>
      </c>
      <c r="F47" s="111">
        <v>9500</v>
      </c>
      <c r="G47" s="116">
        <f t="shared" si="0"/>
        <v>11305</v>
      </c>
    </row>
    <row r="48" spans="1:11" ht="12.75" customHeight="1">
      <c r="A48" s="18"/>
      <c r="B48" s="122" t="s">
        <v>71</v>
      </c>
      <c r="C48" s="115"/>
      <c r="D48" s="115"/>
      <c r="E48" s="115"/>
      <c r="F48" s="111"/>
      <c r="G48" s="116">
        <f t="shared" si="0"/>
        <v>0</v>
      </c>
    </row>
    <row r="49" spans="1:7" ht="12.75" customHeight="1">
      <c r="A49" s="18"/>
      <c r="B49" s="114" t="s">
        <v>72</v>
      </c>
      <c r="C49" s="115" t="s">
        <v>62</v>
      </c>
      <c r="D49" s="115">
        <v>3</v>
      </c>
      <c r="E49" s="115" t="s">
        <v>73</v>
      </c>
      <c r="F49" s="111">
        <v>9000</v>
      </c>
      <c r="G49" s="116">
        <f t="shared" si="0"/>
        <v>32130</v>
      </c>
    </row>
    <row r="50" spans="1:7" ht="13.5" customHeight="1">
      <c r="A50" s="5"/>
      <c r="B50" s="44" t="s">
        <v>74</v>
      </c>
      <c r="C50" s="45"/>
      <c r="D50" s="45"/>
      <c r="E50" s="45"/>
      <c r="F50" s="46"/>
      <c r="G50" s="47">
        <f>SUM(G35:G49)</f>
        <v>1965570.0049999999</v>
      </c>
    </row>
    <row r="51" spans="1:7" ht="12" customHeight="1">
      <c r="A51" s="2"/>
      <c r="B51" s="35"/>
      <c r="C51" s="36"/>
      <c r="D51" s="36"/>
      <c r="E51" s="48"/>
      <c r="F51" s="37"/>
      <c r="G51" s="37"/>
    </row>
    <row r="52" spans="1:7" ht="12" customHeight="1">
      <c r="A52" s="5"/>
      <c r="B52" s="31" t="s">
        <v>75</v>
      </c>
      <c r="C52" s="32"/>
      <c r="D52" s="33"/>
      <c r="E52" s="33"/>
      <c r="F52" s="34"/>
      <c r="G52" s="34"/>
    </row>
    <row r="53" spans="1:7" ht="24" customHeight="1">
      <c r="A53" s="5"/>
      <c r="B53" s="38" t="s">
        <v>76</v>
      </c>
      <c r="C53" s="39" t="s">
        <v>47</v>
      </c>
      <c r="D53" s="39" t="s">
        <v>48</v>
      </c>
      <c r="E53" s="38" t="s">
        <v>28</v>
      </c>
      <c r="F53" s="39" t="s">
        <v>29</v>
      </c>
      <c r="G53" s="38" t="s">
        <v>30</v>
      </c>
    </row>
    <row r="54" spans="1:7" ht="12.75" customHeight="1">
      <c r="A54" s="18"/>
      <c r="B54" s="114" t="s">
        <v>77</v>
      </c>
      <c r="C54" s="115" t="s">
        <v>55</v>
      </c>
      <c r="D54" s="115">
        <f>G9</f>
        <v>40000</v>
      </c>
      <c r="E54" s="115" t="s">
        <v>78</v>
      </c>
      <c r="F54" s="111">
        <v>250</v>
      </c>
      <c r="G54" s="116">
        <f>F54*D54</f>
        <v>10000000</v>
      </c>
    </row>
    <row r="55" spans="1:7" ht="12.75" customHeight="1">
      <c r="A55" s="65"/>
      <c r="B55" s="127" t="s">
        <v>79</v>
      </c>
      <c r="C55" s="128" t="s">
        <v>55</v>
      </c>
      <c r="D55" s="128">
        <v>40000</v>
      </c>
      <c r="E55" s="128" t="s">
        <v>33</v>
      </c>
      <c r="F55" s="116">
        <v>50</v>
      </c>
      <c r="G55" s="116">
        <f>F55*D55</f>
        <v>2000000</v>
      </c>
    </row>
    <row r="56" spans="1:7" ht="13.5" customHeight="1">
      <c r="A56" s="5"/>
      <c r="B56" s="49" t="s">
        <v>80</v>
      </c>
      <c r="C56" s="50"/>
      <c r="D56" s="50"/>
      <c r="E56" s="50"/>
      <c r="F56" s="51"/>
      <c r="G56" s="52">
        <f>SUM(G54:G55)</f>
        <v>12000000</v>
      </c>
    </row>
    <row r="57" spans="1:7" ht="12" customHeight="1">
      <c r="A57" s="2"/>
      <c r="B57" s="68"/>
      <c r="C57" s="68"/>
      <c r="D57" s="68"/>
      <c r="E57" s="68"/>
      <c r="F57" s="69"/>
      <c r="G57" s="69"/>
    </row>
    <row r="58" spans="1:7" ht="12" customHeight="1">
      <c r="A58" s="65"/>
      <c r="B58" s="70" t="s">
        <v>81</v>
      </c>
      <c r="C58" s="71"/>
      <c r="D58" s="71"/>
      <c r="E58" s="71"/>
      <c r="F58" s="71"/>
      <c r="G58" s="72">
        <f>G24+G31+G50+G56</f>
        <v>14700570.004999999</v>
      </c>
    </row>
    <row r="59" spans="1:7" ht="12" customHeight="1">
      <c r="A59" s="65"/>
      <c r="B59" s="73" t="s">
        <v>82</v>
      </c>
      <c r="C59" s="54"/>
      <c r="D59" s="54"/>
      <c r="E59" s="54"/>
      <c r="F59" s="54"/>
      <c r="G59" s="74">
        <f>G58*0.05</f>
        <v>735028.50025000004</v>
      </c>
    </row>
    <row r="60" spans="1:7" ht="12" customHeight="1">
      <c r="A60" s="65"/>
      <c r="B60" s="75" t="s">
        <v>83</v>
      </c>
      <c r="C60" s="53"/>
      <c r="D60" s="53"/>
      <c r="E60" s="53"/>
      <c r="F60" s="53"/>
      <c r="G60" s="76">
        <f>G59+G58</f>
        <v>15435598.505249999</v>
      </c>
    </row>
    <row r="61" spans="1:7" ht="12" customHeight="1">
      <c r="A61" s="65"/>
      <c r="B61" s="73" t="s">
        <v>84</v>
      </c>
      <c r="C61" s="54"/>
      <c r="D61" s="54"/>
      <c r="E61" s="54"/>
      <c r="F61" s="54"/>
      <c r="G61" s="74">
        <f>G12</f>
        <v>27200000</v>
      </c>
    </row>
    <row r="62" spans="1:7" ht="12" customHeight="1">
      <c r="A62" s="65"/>
      <c r="B62" s="77" t="s">
        <v>85</v>
      </c>
      <c r="C62" s="78"/>
      <c r="D62" s="78"/>
      <c r="E62" s="78"/>
      <c r="F62" s="78"/>
      <c r="G62" s="79">
        <f>G61-G60</f>
        <v>11764401.494750001</v>
      </c>
    </row>
    <row r="63" spans="1:7" ht="12" customHeight="1">
      <c r="A63" s="65"/>
      <c r="B63" s="66" t="s">
        <v>86</v>
      </c>
      <c r="C63" s="67"/>
      <c r="D63" s="67"/>
      <c r="E63" s="67"/>
      <c r="F63" s="67"/>
      <c r="G63" s="62"/>
    </row>
    <row r="64" spans="1:7" ht="12.75" customHeight="1" thickBot="1">
      <c r="A64" s="65"/>
      <c r="B64" s="80"/>
      <c r="C64" s="67"/>
      <c r="D64" s="67"/>
      <c r="E64" s="67"/>
      <c r="F64" s="67"/>
      <c r="G64" s="62"/>
    </row>
    <row r="65" spans="1:7" ht="12" customHeight="1">
      <c r="A65" s="65"/>
      <c r="B65" s="92" t="s">
        <v>87</v>
      </c>
      <c r="C65" s="93"/>
      <c r="D65" s="93"/>
      <c r="E65" s="93"/>
      <c r="F65" s="94"/>
      <c r="G65" s="62"/>
    </row>
    <row r="66" spans="1:7" ht="12" customHeight="1">
      <c r="A66" s="65"/>
      <c r="B66" s="95" t="s">
        <v>88</v>
      </c>
      <c r="C66" s="64"/>
      <c r="D66" s="64"/>
      <c r="E66" s="64"/>
      <c r="F66" s="96"/>
      <c r="G66" s="62"/>
    </row>
    <row r="67" spans="1:7" ht="12" customHeight="1">
      <c r="A67" s="65"/>
      <c r="B67" s="95" t="s">
        <v>89</v>
      </c>
      <c r="C67" s="64"/>
      <c r="D67" s="64"/>
      <c r="E67" s="64"/>
      <c r="F67" s="96"/>
      <c r="G67" s="62"/>
    </row>
    <row r="68" spans="1:7" ht="12" customHeight="1">
      <c r="A68" s="65"/>
      <c r="B68" s="95" t="s">
        <v>90</v>
      </c>
      <c r="C68" s="64"/>
      <c r="D68" s="64"/>
      <c r="E68" s="64"/>
      <c r="F68" s="96"/>
      <c r="G68" s="62"/>
    </row>
    <row r="69" spans="1:7" ht="12" customHeight="1">
      <c r="A69" s="65"/>
      <c r="B69" s="95" t="s">
        <v>91</v>
      </c>
      <c r="C69" s="64"/>
      <c r="D69" s="64"/>
      <c r="E69" s="64"/>
      <c r="F69" s="96"/>
      <c r="G69" s="62"/>
    </row>
    <row r="70" spans="1:7" ht="12" customHeight="1">
      <c r="A70" s="65"/>
      <c r="B70" s="95" t="s">
        <v>92</v>
      </c>
      <c r="C70" s="64"/>
      <c r="D70" s="64"/>
      <c r="E70" s="64"/>
      <c r="F70" s="96"/>
      <c r="G70" s="62"/>
    </row>
    <row r="71" spans="1:7" ht="12.75" customHeight="1" thickBot="1">
      <c r="A71" s="65"/>
      <c r="B71" s="97" t="s">
        <v>93</v>
      </c>
      <c r="C71" s="98"/>
      <c r="D71" s="98"/>
      <c r="E71" s="98"/>
      <c r="F71" s="99"/>
      <c r="G71" s="62"/>
    </row>
    <row r="72" spans="1:7" ht="12.75" customHeight="1">
      <c r="A72" s="65"/>
      <c r="B72" s="90"/>
      <c r="C72" s="64"/>
      <c r="D72" s="64"/>
      <c r="E72" s="64"/>
      <c r="F72" s="64"/>
      <c r="G72" s="62"/>
    </row>
    <row r="73" spans="1:7" ht="15" customHeight="1" thickBot="1">
      <c r="A73" s="65"/>
      <c r="B73" s="134" t="s">
        <v>94</v>
      </c>
      <c r="C73" s="135"/>
      <c r="D73" s="89"/>
      <c r="E73" s="56"/>
      <c r="F73" s="56"/>
      <c r="G73" s="62"/>
    </row>
    <row r="74" spans="1:7" ht="12" customHeight="1">
      <c r="A74" s="65"/>
      <c r="B74" s="82" t="s">
        <v>76</v>
      </c>
      <c r="C74" s="57" t="s">
        <v>95</v>
      </c>
      <c r="D74" s="83" t="s">
        <v>96</v>
      </c>
      <c r="E74" s="56"/>
      <c r="F74" s="56"/>
      <c r="G74" s="62"/>
    </row>
    <row r="75" spans="1:7" ht="12" customHeight="1">
      <c r="A75" s="65"/>
      <c r="B75" s="84" t="s">
        <v>97</v>
      </c>
      <c r="C75" s="58">
        <f>G24</f>
        <v>640000</v>
      </c>
      <c r="D75" s="85">
        <f>(C75/C81)</f>
        <v>4.1462596982055566E-2</v>
      </c>
      <c r="E75" s="56"/>
      <c r="F75" s="56"/>
      <c r="G75" s="62"/>
    </row>
    <row r="76" spans="1:7" ht="12" customHeight="1">
      <c r="A76" s="65"/>
      <c r="B76" s="84" t="s">
        <v>98</v>
      </c>
      <c r="C76" s="58">
        <f>G25</f>
        <v>0</v>
      </c>
      <c r="D76" s="85">
        <v>0</v>
      </c>
      <c r="E76" s="56"/>
      <c r="F76" s="56"/>
      <c r="G76" s="62"/>
    </row>
    <row r="77" spans="1:7" ht="12" customHeight="1">
      <c r="A77" s="65"/>
      <c r="B77" s="84" t="s">
        <v>99</v>
      </c>
      <c r="C77" s="58">
        <f>G31</f>
        <v>95000</v>
      </c>
      <c r="D77" s="85">
        <f>(C77/C81)</f>
        <v>6.1546042395238731E-3</v>
      </c>
      <c r="E77" s="56"/>
      <c r="F77" s="56"/>
      <c r="G77" s="62"/>
    </row>
    <row r="78" spans="1:7" ht="12" customHeight="1">
      <c r="A78" s="65"/>
      <c r="B78" s="84" t="s">
        <v>46</v>
      </c>
      <c r="C78" s="58">
        <f>G50</f>
        <v>1965570.0049999999</v>
      </c>
      <c r="D78" s="85">
        <f>(C78/C81)</f>
        <v>0.12734005774583115</v>
      </c>
      <c r="E78" s="56"/>
      <c r="F78" s="56"/>
      <c r="G78" s="62"/>
    </row>
    <row r="79" spans="1:7" ht="12" customHeight="1">
      <c r="A79" s="65"/>
      <c r="B79" s="84" t="s">
        <v>100</v>
      </c>
      <c r="C79" s="59">
        <f>G56</f>
        <v>12000000</v>
      </c>
      <c r="D79" s="85">
        <f>(C79/C81)</f>
        <v>0.77742369341354178</v>
      </c>
      <c r="E79" s="61"/>
      <c r="F79" s="61"/>
      <c r="G79" s="62"/>
    </row>
    <row r="80" spans="1:7" ht="12" customHeight="1">
      <c r="A80" s="65"/>
      <c r="B80" s="84" t="s">
        <v>101</v>
      </c>
      <c r="C80" s="59">
        <f>G59</f>
        <v>735028.50025000004</v>
      </c>
      <c r="D80" s="85">
        <f>(C80/C81)</f>
        <v>4.7619047619047623E-2</v>
      </c>
      <c r="E80" s="61"/>
      <c r="F80" s="61"/>
      <c r="G80" s="62"/>
    </row>
    <row r="81" spans="1:7" ht="12.75" customHeight="1" thickBot="1">
      <c r="A81" s="65"/>
      <c r="B81" s="86" t="s">
        <v>102</v>
      </c>
      <c r="C81" s="87">
        <f>SUM(C75:C80)</f>
        <v>15435598.505249999</v>
      </c>
      <c r="D81" s="88">
        <f>SUM(D75:D80)</f>
        <v>1</v>
      </c>
      <c r="E81" s="61"/>
      <c r="F81" s="61"/>
      <c r="G81" s="62"/>
    </row>
    <row r="82" spans="1:7" ht="12" customHeight="1">
      <c r="A82" s="65"/>
      <c r="B82" s="80"/>
      <c r="C82" s="67"/>
      <c r="D82" s="67"/>
      <c r="E82" s="67"/>
      <c r="F82" s="67"/>
      <c r="G82" s="62"/>
    </row>
    <row r="83" spans="1:7" ht="12.75" customHeight="1">
      <c r="A83" s="65"/>
      <c r="B83" s="81"/>
      <c r="C83" s="67"/>
      <c r="D83" s="67"/>
      <c r="E83" s="67"/>
      <c r="F83" s="67"/>
      <c r="G83" s="62"/>
    </row>
    <row r="84" spans="1:7" ht="12" customHeight="1" thickBot="1">
      <c r="A84" s="55"/>
      <c r="B84" s="101"/>
      <c r="C84" s="102" t="s">
        <v>103</v>
      </c>
      <c r="D84" s="103"/>
      <c r="E84" s="104"/>
      <c r="F84" s="60"/>
      <c r="G84" s="62"/>
    </row>
    <row r="85" spans="1:7" ht="12" customHeight="1">
      <c r="A85" s="65"/>
      <c r="B85" s="105" t="s">
        <v>104</v>
      </c>
      <c r="C85" s="129">
        <v>38000</v>
      </c>
      <c r="D85" s="129">
        <v>40000</v>
      </c>
      <c r="E85" s="130">
        <v>42000</v>
      </c>
      <c r="F85" s="100"/>
      <c r="G85" s="63"/>
    </row>
    <row r="86" spans="1:7" ht="12.75" customHeight="1" thickBot="1">
      <c r="A86" s="65"/>
      <c r="B86" s="86" t="s">
        <v>105</v>
      </c>
      <c r="C86" s="131">
        <f>(G60/C85)</f>
        <v>406.19996066447368</v>
      </c>
      <c r="D86" s="131">
        <f>(G60/D85)</f>
        <v>385.88996263125</v>
      </c>
      <c r="E86" s="132">
        <f>(G60/E85)</f>
        <v>367.51425012499999</v>
      </c>
      <c r="F86" s="100"/>
      <c r="G86" s="63"/>
    </row>
    <row r="87" spans="1:7" ht="15.6" customHeight="1">
      <c r="A87" s="65"/>
      <c r="B87" s="91" t="s">
        <v>106</v>
      </c>
      <c r="C87" s="64"/>
      <c r="D87" s="64"/>
      <c r="E87" s="64"/>
      <c r="F87" s="64"/>
      <c r="G87" s="64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2022-06-29T13:23:18Z</dcterms:modified>
  <cp:category/>
  <cp:contentStatus/>
</cp:coreProperties>
</file>