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6" documentId="11_AE9955EBD8651DB7B1B9C9158B74B00413C0534F" xr6:coauthVersionLast="47" xr6:coauthVersionMax="47" xr10:uidLastSave="{2B91E601-9D17-426C-80F7-EA862F37AABD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4" i="1"/>
  <c r="G45" i="1"/>
  <c r="G46" i="1"/>
  <c r="G47" i="1"/>
  <c r="G48" i="1"/>
  <c r="G49" i="1"/>
  <c r="G50" i="1"/>
  <c r="G51" i="1"/>
  <c r="G52" i="1"/>
  <c r="G53" i="1"/>
  <c r="G40" i="1"/>
  <c r="G59" i="1" l="1"/>
  <c r="G58" i="1"/>
  <c r="G60" i="1" s="1"/>
  <c r="C83" i="1" s="1"/>
  <c r="G43" i="1"/>
  <c r="G34" i="1"/>
  <c r="G33" i="1"/>
  <c r="G12" i="1"/>
  <c r="G29" i="1" l="1"/>
  <c r="C80" i="1" s="1"/>
  <c r="G23" i="1"/>
  <c r="G22" i="1"/>
  <c r="G21" i="1"/>
  <c r="G65" i="1"/>
  <c r="G24" i="1" l="1"/>
  <c r="C79" i="1" s="1"/>
  <c r="G54" i="1"/>
  <c r="C82" i="1" s="1"/>
  <c r="G35" i="1"/>
  <c r="C81" i="1" s="1"/>
  <c r="G62" i="1" l="1"/>
  <c r="G63" i="1" s="1"/>
  <c r="G64" i="1" l="1"/>
  <c r="D90" i="1" s="1"/>
  <c r="C84" i="1"/>
  <c r="E90" i="1" l="1"/>
  <c r="C90" i="1"/>
  <c r="G66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<sst xmlns="http://schemas.openxmlformats.org/spreadsheetml/2006/main" count="147" uniqueCount="108">
  <si>
    <t>RUBRO O CULTIVO</t>
  </si>
  <si>
    <t>FRUTILLA 2 a 3</t>
  </si>
  <si>
    <t>RENDIMIENTO (Kg/Há.)</t>
  </si>
  <si>
    <t>VARIEDAD</t>
  </si>
  <si>
    <t>ALBION</t>
  </si>
  <si>
    <t>FECHA ESTIMADA  PRECIO VENTA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</si>
  <si>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</si>
  <si>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</si>
  <si>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</si>
  <si>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</si>
  <si>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</si>
  <si>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</si>
  <si>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</si>
  <si>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</si>
  <si>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</si>
  <si>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AGROINDUSTRIA LOCAL</t>
  </si>
  <si>
    <t>COMUNA/LOCALIDAD</t>
  </si>
  <si>
    <t xml:space="preserve">TODAS </t>
  </si>
  <si>
    <t>FECHA DE COSECHA</t>
  </si>
  <si>
    <t>ENERO A ABRIL 2022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</si>
  <si>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</si>
  <si>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</si>
  <si>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</si>
  <si>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</si>
  <si>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</si>
  <si>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</si>
  <si>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</si>
  <si>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</si>
  <si>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</si>
  <si>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</si>
  <si>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</si>
  <si>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</si>
  <si>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</si>
  <si>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Ago-Sep</t>
  </si>
  <si>
    <t>Platabanda y postura de mulch</t>
  </si>
  <si>
    <t>Ene-Feb</t>
  </si>
  <si>
    <t>Pulverizaciones</t>
  </si>
  <si>
    <t>Temporada</t>
  </si>
  <si>
    <t>Subtotal Jornadas Hombre</t>
  </si>
  <si>
    <t>JORNADAS ANIMAL</t>
  </si>
  <si>
    <t>Subtotal Jornadas Animal</t>
  </si>
  <si>
    <t>MAQUINARIA</t>
  </si>
  <si>
    <t>Aradura Cincel</t>
  </si>
  <si>
    <t>JM</t>
  </si>
  <si>
    <t>Rastraje</t>
  </si>
  <si>
    <t>Subtotal Costo Maquinaria</t>
  </si>
  <si>
    <t>INSUMOS</t>
  </si>
  <si>
    <t>Insumos</t>
  </si>
  <si>
    <t>Unidad (Kg/l/u)</t>
  </si>
  <si>
    <t>Cantidad (Kg/l/u)</t>
  </si>
  <si>
    <t>SEMILLAS</t>
  </si>
  <si>
    <t>Replante</t>
  </si>
  <si>
    <t xml:space="preserve">Unidad </t>
  </si>
  <si>
    <t>Agosto/sept</t>
  </si>
  <si>
    <t>FERTILIZANTES</t>
  </si>
  <si>
    <t>Superfosfato Triple</t>
  </si>
  <si>
    <t>Kg</t>
  </si>
  <si>
    <t>Julio/Agosto</t>
  </si>
  <si>
    <t>Can 27</t>
  </si>
  <si>
    <t>Sept/Nov</t>
  </si>
  <si>
    <t>Mezcla  10-21-17</t>
  </si>
  <si>
    <t>Septiembre</t>
  </si>
  <si>
    <t>Defender boro</t>
  </si>
  <si>
    <t>Lt</t>
  </si>
  <si>
    <t>Noviembre</t>
  </si>
  <si>
    <t>Defender zinc</t>
  </si>
  <si>
    <t>INSECTICIDA ACARICIDA</t>
  </si>
  <si>
    <t>Vertimec</t>
  </si>
  <si>
    <t>BACTERICIDA/FUNGICIDA</t>
  </si>
  <si>
    <t>BC1000</t>
  </si>
  <si>
    <t xml:space="preserve">Octubre   </t>
  </si>
  <si>
    <t>Cobre</t>
  </si>
  <si>
    <t>HERBICIDA</t>
  </si>
  <si>
    <t>Paraquat</t>
  </si>
  <si>
    <t>Oct/nov.</t>
  </si>
  <si>
    <t>Subtotal Insumos</t>
  </si>
  <si>
    <t>OTROS</t>
  </si>
  <si>
    <t>Item</t>
  </si>
  <si>
    <t>Cosecha</t>
  </si>
  <si>
    <t>Ene-Abr</t>
  </si>
  <si>
    <t>Fletes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</si>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</sst>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18" fillId="0" borderId="56" xfId="0" applyNumberFormat="1" applyFont="1" applyBorder="1"/>
    <xf numFmtId="3" fontId="18" fillId="10" borderId="56" xfId="0" applyNumberFormat="1" applyFont="1" applyFill="1" applyBorder="1"/>
    <xf numFmtId="3" fontId="19" fillId="0" borderId="56" xfId="0" applyNumberFormat="1" applyFont="1" applyBorder="1" applyAlignment="1">
      <alignment horizontal="right"/>
    </xf>
    <xf numFmtId="14" fontId="18" fillId="0" borderId="56" xfId="0" applyNumberFormat="1" applyFont="1" applyBorder="1"/>
    <xf numFmtId="3" fontId="18" fillId="0" borderId="56" xfId="0" applyNumberFormat="1" applyFont="1" applyBorder="1" applyAlignment="1">
      <alignment horizontal="right"/>
    </xf>
    <xf numFmtId="14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3" fontId="18" fillId="0" borderId="56" xfId="0" applyNumberFormat="1" applyFont="1" applyBorder="1" applyAlignment="1">
      <alignment horizontal="left"/>
    </xf>
    <xf numFmtId="3" fontId="18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/>
    <xf numFmtId="3" fontId="21" fillId="10" borderId="56" xfId="0" applyNumberFormat="1" applyFont="1" applyFill="1" applyBorder="1" applyAlignment="1">
      <alignment wrapText="1"/>
    </xf>
    <xf numFmtId="3" fontId="21" fillId="10" borderId="56" xfId="0" applyNumberFormat="1" applyFont="1" applyFill="1" applyBorder="1" applyAlignment="1">
      <alignment horizontal="center" wrapText="1"/>
    </xf>
    <xf numFmtId="3" fontId="18" fillId="10" borderId="56" xfId="0" applyNumberFormat="1" applyFont="1" applyFill="1" applyBorder="1" applyAlignment="1">
      <alignment wrapText="1"/>
    </xf>
    <xf numFmtId="3" fontId="18" fillId="10" borderId="56" xfId="0" applyNumberFormat="1" applyFont="1" applyFill="1" applyBorder="1" applyAlignment="1">
      <alignment horizontal="center" wrapText="1"/>
    </xf>
    <xf numFmtId="3" fontId="18" fillId="10" borderId="56" xfId="0" applyNumberFormat="1" applyFont="1" applyFill="1" applyBorder="1" applyAlignment="1">
      <alignment horizontal="right" wrapText="1"/>
    </xf>
    <xf numFmtId="3" fontId="21" fillId="0" borderId="56" xfId="0" applyNumberFormat="1" applyFont="1" applyBorder="1" applyAlignment="1">
      <alignment horizontal="left"/>
    </xf>
    <xf numFmtId="3" fontId="18" fillId="10" borderId="56" xfId="0" applyNumberFormat="1" applyFont="1" applyFill="1" applyBorder="1" applyAlignment="1">
      <alignment horizontal="left"/>
    </xf>
    <xf numFmtId="3" fontId="18" fillId="10" borderId="56" xfId="0" applyNumberFormat="1" applyFont="1" applyFill="1" applyBorder="1" applyAlignment="1">
      <alignment horizontal="center"/>
    </xf>
    <xf numFmtId="3" fontId="21" fillId="10" borderId="56" xfId="0" applyNumberFormat="1" applyFont="1" applyFill="1" applyBorder="1" applyAlignment="1">
      <alignment horizontal="left"/>
    </xf>
    <xf numFmtId="165" fontId="18" fillId="0" borderId="56" xfId="0" applyNumberFormat="1" applyFont="1" applyBorder="1" applyAlignment="1">
      <alignment horizontal="center"/>
    </xf>
    <xf numFmtId="3" fontId="20" fillId="0" borderId="56" xfId="0" applyNumberFormat="1" applyFont="1" applyBorder="1" applyAlignment="1">
      <alignment wrapText="1"/>
    </xf>
    <xf numFmtId="3" fontId="20" fillId="0" borderId="56" xfId="0" applyNumberFormat="1" applyFont="1" applyBorder="1" applyAlignment="1">
      <alignment horizontal="center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A34" zoomScale="140" zoomScaleNormal="140" workbookViewId="0">
      <selection activeCell="G64" sqref="G6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1.5703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6" t="s">
        <v>1</v>
      </c>
      <c r="D9" s="7"/>
      <c r="E9" s="146" t="s">
        <v>2</v>
      </c>
      <c r="F9" s="147"/>
      <c r="G9" s="120">
        <v>40000</v>
      </c>
    </row>
    <row r="10" spans="1:7" ht="38.25" customHeight="1">
      <c r="A10" s="5"/>
      <c r="B10" s="8" t="s">
        <v>3</v>
      </c>
      <c r="C10" s="117" t="s">
        <v>4</v>
      </c>
      <c r="D10" s="9"/>
      <c r="E10" s="144" t="s">
        <v>5</v>
      </c>
      <c r="F10" s="145"/>
      <c r="G10" s="121">
        <v>44621</v>
      </c>
    </row>
    <row r="11" spans="1:7" ht="18" customHeight="1">
      <c r="A11" s="5"/>
      <c r="B11" s="8" t="s">
        <v>6</v>
      </c>
      <c r="C11" s="116" t="s">
        <v>7</v>
      </c>
      <c r="D11" s="9"/>
      <c r="E11" s="144" t="s">
        <v>8</v>
      </c>
      <c r="F11" s="145"/>
      <c r="G11" s="122">
        <v>850</v>
      </c>
    </row>
    <row r="12" spans="1:7" ht="11.25" customHeight="1">
      <c r="A12" s="5"/>
      <c r="B12" s="8" t="s">
        <v>9</v>
      </c>
      <c r="C12" s="116" t="s">
        <v>10</v>
      </c>
      <c r="D12" s="9"/>
      <c r="E12" s="10" t="s">
        <v>11</v>
      </c>
      <c r="F12" s="11"/>
      <c r="G12" s="122">
        <f>G9*G11</f>
        <v>34000000</v>
      </c>
    </row>
    <row r="13" spans="1:7" ht="16.5" customHeight="1">
      <c r="A13" s="5"/>
      <c r="B13" s="8" t="s">
        <v>12</v>
      </c>
      <c r="C13" s="117" t="s">
        <v>13</v>
      </c>
      <c r="D13" s="9"/>
      <c r="E13" s="144" t="s">
        <v>14</v>
      </c>
      <c r="F13" s="145"/>
      <c r="G13" s="120" t="s">
        <v>15</v>
      </c>
    </row>
    <row r="14" spans="1:7" ht="13.5" customHeight="1">
      <c r="A14" s="5"/>
      <c r="B14" s="8" t="s">
        <v>16</v>
      </c>
      <c r="C14" s="118" t="s">
        <v>17</v>
      </c>
      <c r="D14" s="9"/>
      <c r="E14" s="144" t="s">
        <v>18</v>
      </c>
      <c r="F14" s="145"/>
      <c r="G14" s="120" t="s">
        <v>19</v>
      </c>
    </row>
    <row r="15" spans="1:7" ht="25.5" customHeight="1">
      <c r="A15" s="5"/>
      <c r="B15" s="8" t="s">
        <v>20</v>
      </c>
      <c r="C15" s="119">
        <v>44738</v>
      </c>
      <c r="D15" s="9"/>
      <c r="E15" s="150" t="s">
        <v>21</v>
      </c>
      <c r="F15" s="151"/>
      <c r="G15" s="120" t="s">
        <v>22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48" t="s">
        <v>23</v>
      </c>
      <c r="C17" s="149"/>
      <c r="D17" s="149"/>
      <c r="E17" s="149"/>
      <c r="F17" s="149"/>
      <c r="G17" s="149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24</v>
      </c>
      <c r="C19" s="23"/>
      <c r="D19" s="24"/>
      <c r="E19" s="24"/>
      <c r="F19" s="24"/>
      <c r="G19" s="24"/>
    </row>
    <row r="20" spans="1:7" ht="24" customHeight="1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7" ht="12.75" customHeight="1">
      <c r="A21" s="18"/>
      <c r="B21" s="123" t="s">
        <v>31</v>
      </c>
      <c r="C21" s="124" t="s">
        <v>32</v>
      </c>
      <c r="D21" s="124">
        <v>35</v>
      </c>
      <c r="E21" s="124" t="s">
        <v>33</v>
      </c>
      <c r="F21" s="120">
        <v>18500</v>
      </c>
      <c r="G21" s="12">
        <f>(D21*F21)</f>
        <v>647500</v>
      </c>
    </row>
    <row r="22" spans="1:7" ht="25.5" customHeight="1">
      <c r="A22" s="18"/>
      <c r="B22" s="123" t="s">
        <v>34</v>
      </c>
      <c r="C22" s="124" t="s">
        <v>32</v>
      </c>
      <c r="D22" s="124">
        <v>4</v>
      </c>
      <c r="E22" s="124" t="s">
        <v>35</v>
      </c>
      <c r="F22" s="120">
        <v>50000</v>
      </c>
      <c r="G22" s="12">
        <f>(D22*F22)</f>
        <v>200000</v>
      </c>
    </row>
    <row r="23" spans="1:7" ht="12.75" customHeight="1">
      <c r="A23" s="18"/>
      <c r="B23" s="116" t="s">
        <v>36</v>
      </c>
      <c r="C23" s="124" t="s">
        <v>32</v>
      </c>
      <c r="D23" s="124">
        <v>8</v>
      </c>
      <c r="E23" s="124" t="s">
        <v>37</v>
      </c>
      <c r="F23" s="120">
        <v>20000</v>
      </c>
      <c r="G23" s="12">
        <f>(D23*F23)</f>
        <v>160000</v>
      </c>
    </row>
    <row r="24" spans="1:7" ht="12.75" customHeight="1">
      <c r="A24" s="18"/>
      <c r="B24" s="26" t="s">
        <v>38</v>
      </c>
      <c r="C24" s="27"/>
      <c r="D24" s="27"/>
      <c r="E24" s="27"/>
      <c r="F24" s="28"/>
      <c r="G24" s="29">
        <f>SUM(G21:G23)</f>
        <v>1007500</v>
      </c>
    </row>
    <row r="25" spans="1:7" ht="12" customHeight="1">
      <c r="A25" s="2"/>
      <c r="B25" s="19"/>
      <c r="C25" s="21"/>
      <c r="D25" s="21"/>
      <c r="E25" s="21"/>
      <c r="F25" s="30"/>
      <c r="G25" s="30"/>
    </row>
    <row r="26" spans="1:7" ht="12" customHeight="1">
      <c r="A26" s="5"/>
      <c r="B26" s="31" t="s">
        <v>39</v>
      </c>
      <c r="C26" s="32"/>
      <c r="D26" s="33"/>
      <c r="E26" s="33"/>
      <c r="F26" s="34"/>
      <c r="G26" s="34"/>
    </row>
    <row r="27" spans="1:7" ht="24" customHeight="1">
      <c r="A27" s="5"/>
      <c r="B27" s="35" t="s">
        <v>25</v>
      </c>
      <c r="C27" s="36" t="s">
        <v>26</v>
      </c>
      <c r="D27" s="36" t="s">
        <v>27</v>
      </c>
      <c r="E27" s="35" t="s">
        <v>28</v>
      </c>
      <c r="F27" s="36" t="s">
        <v>29</v>
      </c>
      <c r="G27" s="35" t="s">
        <v>30</v>
      </c>
    </row>
    <row r="28" spans="1:7" ht="12" customHeight="1">
      <c r="A28" s="5"/>
      <c r="B28" s="37"/>
      <c r="C28" s="38"/>
      <c r="D28" s="38"/>
      <c r="E28" s="38"/>
      <c r="F28" s="114"/>
      <c r="G28" s="114"/>
    </row>
    <row r="29" spans="1:7" ht="12" customHeight="1">
      <c r="A29" s="5"/>
      <c r="B29" s="39" t="s">
        <v>40</v>
      </c>
      <c r="C29" s="40"/>
      <c r="D29" s="40"/>
      <c r="E29" s="40"/>
      <c r="F29" s="41"/>
      <c r="G29" s="115">
        <f>SUM(G28)</f>
        <v>0</v>
      </c>
    </row>
    <row r="30" spans="1:7" ht="12" customHeight="1">
      <c r="A30" s="2"/>
      <c r="B30" s="42"/>
      <c r="C30" s="43"/>
      <c r="D30" s="43"/>
      <c r="E30" s="43"/>
      <c r="F30" s="44"/>
      <c r="G30" s="44"/>
    </row>
    <row r="31" spans="1:7" ht="12" customHeight="1">
      <c r="A31" s="5"/>
      <c r="B31" s="31" t="s">
        <v>41</v>
      </c>
      <c r="C31" s="32"/>
      <c r="D31" s="33"/>
      <c r="E31" s="33"/>
      <c r="F31" s="34"/>
      <c r="G31" s="34"/>
    </row>
    <row r="32" spans="1:7" ht="24" customHeight="1">
      <c r="A32" s="5"/>
      <c r="B32" s="45" t="s">
        <v>25</v>
      </c>
      <c r="C32" s="45" t="s">
        <v>26</v>
      </c>
      <c r="D32" s="45" t="s">
        <v>27</v>
      </c>
      <c r="E32" s="45" t="s">
        <v>28</v>
      </c>
      <c r="F32" s="46" t="s">
        <v>29</v>
      </c>
      <c r="G32" s="45" t="s">
        <v>30</v>
      </c>
    </row>
    <row r="33" spans="1:11" ht="12.75" customHeight="1">
      <c r="A33" s="18"/>
      <c r="B33" s="123" t="s">
        <v>42</v>
      </c>
      <c r="C33" s="124" t="s">
        <v>43</v>
      </c>
      <c r="D33" s="124">
        <v>0.125</v>
      </c>
      <c r="E33" s="124" t="s">
        <v>35</v>
      </c>
      <c r="F33" s="120">
        <v>320000</v>
      </c>
      <c r="G33" s="125">
        <f>F33*D33</f>
        <v>40000</v>
      </c>
    </row>
    <row r="34" spans="1:11" ht="12.75" customHeight="1">
      <c r="A34" s="18"/>
      <c r="B34" s="123" t="s">
        <v>44</v>
      </c>
      <c r="C34" s="124" t="s">
        <v>43</v>
      </c>
      <c r="D34" s="124">
        <v>0.375</v>
      </c>
      <c r="E34" s="124" t="s">
        <v>35</v>
      </c>
      <c r="F34" s="120">
        <v>320000</v>
      </c>
      <c r="G34" s="125">
        <f>F34*D34</f>
        <v>120000</v>
      </c>
    </row>
    <row r="35" spans="1:11" ht="12.75" customHeight="1">
      <c r="A35" s="5"/>
      <c r="B35" s="47" t="s">
        <v>45</v>
      </c>
      <c r="C35" s="48"/>
      <c r="D35" s="48"/>
      <c r="E35" s="48"/>
      <c r="F35" s="49"/>
      <c r="G35" s="50">
        <f>SUM(G33:G34)</f>
        <v>160000</v>
      </c>
    </row>
    <row r="36" spans="1:11" ht="12" customHeight="1">
      <c r="A36" s="2"/>
      <c r="B36" s="42"/>
      <c r="C36" s="43"/>
      <c r="D36" s="43"/>
      <c r="E36" s="43"/>
      <c r="F36" s="44"/>
      <c r="G36" s="44"/>
    </row>
    <row r="37" spans="1:11" ht="12" customHeight="1">
      <c r="A37" s="5"/>
      <c r="B37" s="31" t="s">
        <v>46</v>
      </c>
      <c r="C37" s="32"/>
      <c r="D37" s="33"/>
      <c r="E37" s="33"/>
      <c r="F37" s="34"/>
      <c r="G37" s="34"/>
    </row>
    <row r="38" spans="1:11" ht="24" customHeight="1">
      <c r="A38" s="5"/>
      <c r="B38" s="46" t="s">
        <v>47</v>
      </c>
      <c r="C38" s="46" t="s">
        <v>48</v>
      </c>
      <c r="D38" s="46" t="s">
        <v>49</v>
      </c>
      <c r="E38" s="46" t="s">
        <v>28</v>
      </c>
      <c r="F38" s="46" t="s">
        <v>29</v>
      </c>
      <c r="G38" s="46" t="s">
        <v>30</v>
      </c>
      <c r="K38" s="113"/>
    </row>
    <row r="39" spans="1:11" ht="12.75" customHeight="1">
      <c r="A39" s="18"/>
      <c r="B39" s="126" t="s">
        <v>50</v>
      </c>
      <c r="C39" s="127"/>
      <c r="D39" s="127"/>
      <c r="E39" s="127"/>
      <c r="F39" s="127"/>
      <c r="G39" s="127"/>
      <c r="K39" s="113"/>
    </row>
    <row r="40" spans="1:11" ht="12.75" customHeight="1">
      <c r="A40" s="18"/>
      <c r="B40" s="128" t="s">
        <v>51</v>
      </c>
      <c r="C40" s="129" t="s">
        <v>52</v>
      </c>
      <c r="D40" s="129">
        <v>5000</v>
      </c>
      <c r="E40" s="129" t="s">
        <v>53</v>
      </c>
      <c r="F40" s="130">
        <v>120</v>
      </c>
      <c r="G40" s="125">
        <f>(F40*D40)*1.19</f>
        <v>714000</v>
      </c>
    </row>
    <row r="41" spans="1:11" ht="12.75" customHeight="1">
      <c r="A41" s="18"/>
      <c r="B41" s="131" t="s">
        <v>54</v>
      </c>
      <c r="C41" s="124"/>
      <c r="D41" s="124"/>
      <c r="E41" s="124"/>
      <c r="F41" s="120"/>
      <c r="G41" s="125">
        <f t="shared" ref="G41:G53" si="0">(F41*D41)*1.19</f>
        <v>0</v>
      </c>
    </row>
    <row r="42" spans="1:11" ht="12.75" customHeight="1">
      <c r="A42" s="18"/>
      <c r="B42" s="123" t="s">
        <v>55</v>
      </c>
      <c r="C42" s="124" t="s">
        <v>56</v>
      </c>
      <c r="D42" s="124">
        <v>150</v>
      </c>
      <c r="E42" s="124" t="s">
        <v>57</v>
      </c>
      <c r="F42" s="120">
        <v>1250</v>
      </c>
      <c r="G42" s="125">
        <f t="shared" si="0"/>
        <v>223125</v>
      </c>
    </row>
    <row r="43" spans="1:11" ht="12.75" customHeight="1">
      <c r="A43" s="18"/>
      <c r="B43" s="123" t="s">
        <v>58</v>
      </c>
      <c r="C43" s="124" t="s">
        <v>56</v>
      </c>
      <c r="D43" s="124">
        <v>120</v>
      </c>
      <c r="E43" s="124" t="s">
        <v>59</v>
      </c>
      <c r="F43" s="120">
        <v>1120</v>
      </c>
      <c r="G43" s="125">
        <f t="shared" si="0"/>
        <v>159936</v>
      </c>
    </row>
    <row r="44" spans="1:11" ht="12.75" customHeight="1">
      <c r="A44" s="18"/>
      <c r="B44" s="132" t="s">
        <v>60</v>
      </c>
      <c r="C44" s="133" t="s">
        <v>56</v>
      </c>
      <c r="D44" s="133">
        <v>150</v>
      </c>
      <c r="E44" s="133" t="s">
        <v>61</v>
      </c>
      <c r="F44" s="122">
        <v>1250</v>
      </c>
      <c r="G44" s="125">
        <f t="shared" si="0"/>
        <v>223125</v>
      </c>
    </row>
    <row r="45" spans="1:11" ht="12.75" customHeight="1">
      <c r="A45" s="18"/>
      <c r="B45" s="123" t="s">
        <v>62</v>
      </c>
      <c r="C45" s="124" t="s">
        <v>63</v>
      </c>
      <c r="D45" s="124">
        <v>25</v>
      </c>
      <c r="E45" s="124" t="s">
        <v>64</v>
      </c>
      <c r="F45" s="120">
        <v>9000</v>
      </c>
      <c r="G45" s="125">
        <f t="shared" si="0"/>
        <v>267750</v>
      </c>
    </row>
    <row r="46" spans="1:11" ht="12.75" customHeight="1">
      <c r="A46" s="18"/>
      <c r="B46" s="123" t="s">
        <v>65</v>
      </c>
      <c r="C46" s="124" t="s">
        <v>63</v>
      </c>
      <c r="D46" s="124">
        <v>25</v>
      </c>
      <c r="E46" s="124" t="s">
        <v>61</v>
      </c>
      <c r="F46" s="120">
        <v>9000</v>
      </c>
      <c r="G46" s="125">
        <f t="shared" si="0"/>
        <v>267750</v>
      </c>
    </row>
    <row r="47" spans="1:11" ht="12.75" customHeight="1">
      <c r="A47" s="18"/>
      <c r="B47" s="134" t="s">
        <v>66</v>
      </c>
      <c r="C47" s="133"/>
      <c r="D47" s="133"/>
      <c r="E47" s="133"/>
      <c r="F47" s="122"/>
      <c r="G47" s="125">
        <f t="shared" si="0"/>
        <v>0</v>
      </c>
    </row>
    <row r="48" spans="1:11" ht="12.75" customHeight="1">
      <c r="A48" s="18"/>
      <c r="B48" s="123" t="s">
        <v>67</v>
      </c>
      <c r="C48" s="124" t="s">
        <v>63</v>
      </c>
      <c r="D48" s="135">
        <v>0.45</v>
      </c>
      <c r="E48" s="124"/>
      <c r="F48" s="120">
        <v>26310</v>
      </c>
      <c r="G48" s="125">
        <f t="shared" si="0"/>
        <v>14089.004999999999</v>
      </c>
    </row>
    <row r="49" spans="1:7" ht="12.75" customHeight="1">
      <c r="A49" s="18"/>
      <c r="B49" s="134" t="s">
        <v>68</v>
      </c>
      <c r="C49" s="133"/>
      <c r="D49" s="133"/>
      <c r="E49" s="133"/>
      <c r="F49" s="122"/>
      <c r="G49" s="125">
        <f t="shared" si="0"/>
        <v>0</v>
      </c>
    </row>
    <row r="50" spans="1:7" ht="12.75" customHeight="1">
      <c r="A50" s="18"/>
      <c r="B50" s="123" t="s">
        <v>69</v>
      </c>
      <c r="C50" s="124" t="s">
        <v>63</v>
      </c>
      <c r="D50" s="124">
        <v>1</v>
      </c>
      <c r="E50" s="124" t="s">
        <v>70</v>
      </c>
      <c r="F50" s="120">
        <v>59800</v>
      </c>
      <c r="G50" s="125">
        <f t="shared" si="0"/>
        <v>71162</v>
      </c>
    </row>
    <row r="51" spans="1:7" ht="12.75" customHeight="1">
      <c r="A51" s="18"/>
      <c r="B51" s="123" t="s">
        <v>71</v>
      </c>
      <c r="C51" s="124" t="s">
        <v>56</v>
      </c>
      <c r="D51" s="124">
        <v>1</v>
      </c>
      <c r="E51" s="124" t="s">
        <v>57</v>
      </c>
      <c r="F51" s="120">
        <v>9500</v>
      </c>
      <c r="G51" s="125">
        <f t="shared" si="0"/>
        <v>11305</v>
      </c>
    </row>
    <row r="52" spans="1:7" ht="12.75" customHeight="1">
      <c r="A52" s="18"/>
      <c r="B52" s="131" t="s">
        <v>72</v>
      </c>
      <c r="C52" s="124"/>
      <c r="D52" s="124"/>
      <c r="E52" s="124"/>
      <c r="F52" s="120"/>
      <c r="G52" s="125">
        <f t="shared" si="0"/>
        <v>0</v>
      </c>
    </row>
    <row r="53" spans="1:7" ht="12.75" customHeight="1">
      <c r="A53" s="18"/>
      <c r="B53" s="123" t="s">
        <v>73</v>
      </c>
      <c r="C53" s="124" t="s">
        <v>63</v>
      </c>
      <c r="D53" s="124">
        <v>3</v>
      </c>
      <c r="E53" s="124" t="s">
        <v>74</v>
      </c>
      <c r="F53" s="120">
        <v>8000</v>
      </c>
      <c r="G53" s="125">
        <f t="shared" si="0"/>
        <v>28560</v>
      </c>
    </row>
    <row r="54" spans="1:7" ht="13.5" customHeight="1">
      <c r="A54" s="5"/>
      <c r="B54" s="51" t="s">
        <v>75</v>
      </c>
      <c r="C54" s="52"/>
      <c r="D54" s="52"/>
      <c r="E54" s="52"/>
      <c r="F54" s="53"/>
      <c r="G54" s="54">
        <f>SUM(G39:G53)</f>
        <v>1980802.0049999999</v>
      </c>
    </row>
    <row r="55" spans="1:7" ht="12" customHeight="1">
      <c r="A55" s="2"/>
      <c r="B55" s="42"/>
      <c r="C55" s="43"/>
      <c r="D55" s="43"/>
      <c r="E55" s="55"/>
      <c r="F55" s="44"/>
      <c r="G55" s="44"/>
    </row>
    <row r="56" spans="1:7" ht="12" customHeight="1">
      <c r="A56" s="5"/>
      <c r="B56" s="31" t="s">
        <v>76</v>
      </c>
      <c r="C56" s="32"/>
      <c r="D56" s="33"/>
      <c r="E56" s="33"/>
      <c r="F56" s="34"/>
      <c r="G56" s="34"/>
    </row>
    <row r="57" spans="1:7" ht="24" customHeight="1">
      <c r="A57" s="5"/>
      <c r="B57" s="45" t="s">
        <v>77</v>
      </c>
      <c r="C57" s="46" t="s">
        <v>48</v>
      </c>
      <c r="D57" s="46" t="s">
        <v>49</v>
      </c>
      <c r="E57" s="45" t="s">
        <v>28</v>
      </c>
      <c r="F57" s="46" t="s">
        <v>29</v>
      </c>
      <c r="G57" s="45" t="s">
        <v>30</v>
      </c>
    </row>
    <row r="58" spans="1:7" ht="12.75" customHeight="1">
      <c r="A58" s="18"/>
      <c r="B58" s="123" t="s">
        <v>78</v>
      </c>
      <c r="C58" s="124" t="s">
        <v>56</v>
      </c>
      <c r="D58" s="124">
        <v>40000</v>
      </c>
      <c r="E58" s="124" t="s">
        <v>79</v>
      </c>
      <c r="F58" s="120">
        <v>200</v>
      </c>
      <c r="G58" s="125">
        <f>F58*D58</f>
        <v>8000000</v>
      </c>
    </row>
    <row r="59" spans="1:7" ht="12.75" customHeight="1">
      <c r="A59" s="72"/>
      <c r="B59" s="136" t="s">
        <v>80</v>
      </c>
      <c r="C59" s="137" t="s">
        <v>56</v>
      </c>
      <c r="D59" s="137">
        <v>40000</v>
      </c>
      <c r="E59" s="137" t="s">
        <v>33</v>
      </c>
      <c r="F59" s="125">
        <v>20</v>
      </c>
      <c r="G59" s="125">
        <f>F59*D59</f>
        <v>800000</v>
      </c>
    </row>
    <row r="60" spans="1:7" ht="13.5" customHeight="1">
      <c r="A60" s="5"/>
      <c r="B60" s="56" t="s">
        <v>81</v>
      </c>
      <c r="C60" s="57"/>
      <c r="D60" s="57"/>
      <c r="E60" s="57"/>
      <c r="F60" s="58"/>
      <c r="G60" s="59">
        <f>SUM(G58:G59)</f>
        <v>8800000</v>
      </c>
    </row>
    <row r="61" spans="1:7" ht="12" customHeight="1">
      <c r="A61" s="2"/>
      <c r="B61" s="75"/>
      <c r="C61" s="75"/>
      <c r="D61" s="75"/>
      <c r="E61" s="75"/>
      <c r="F61" s="76"/>
      <c r="G61" s="76"/>
    </row>
    <row r="62" spans="1:7" ht="12" customHeight="1">
      <c r="A62" s="72"/>
      <c r="B62" s="77" t="s">
        <v>82</v>
      </c>
      <c r="C62" s="78"/>
      <c r="D62" s="78"/>
      <c r="E62" s="78"/>
      <c r="F62" s="78"/>
      <c r="G62" s="79">
        <f>G24+G29+G35+G54+G60</f>
        <v>11948302.004999999</v>
      </c>
    </row>
    <row r="63" spans="1:7" ht="12" customHeight="1">
      <c r="A63" s="72"/>
      <c r="B63" s="80" t="s">
        <v>83</v>
      </c>
      <c r="C63" s="61"/>
      <c r="D63" s="61"/>
      <c r="E63" s="61"/>
      <c r="F63" s="61"/>
      <c r="G63" s="81">
        <f>G62*0.05</f>
        <v>597415.10025000002</v>
      </c>
    </row>
    <row r="64" spans="1:7" ht="12" customHeight="1">
      <c r="A64" s="72"/>
      <c r="B64" s="82" t="s">
        <v>84</v>
      </c>
      <c r="C64" s="60"/>
      <c r="D64" s="60"/>
      <c r="E64" s="60"/>
      <c r="F64" s="60"/>
      <c r="G64" s="83">
        <f>G63+G62</f>
        <v>12545717.105249999</v>
      </c>
    </row>
    <row r="65" spans="1:7" ht="12" customHeight="1">
      <c r="A65" s="72"/>
      <c r="B65" s="80" t="s">
        <v>85</v>
      </c>
      <c r="C65" s="61"/>
      <c r="D65" s="61"/>
      <c r="E65" s="61"/>
      <c r="F65" s="61"/>
      <c r="G65" s="81">
        <f>G12</f>
        <v>34000000</v>
      </c>
    </row>
    <row r="66" spans="1:7" ht="12" customHeight="1">
      <c r="A66" s="72"/>
      <c r="B66" s="84" t="s">
        <v>86</v>
      </c>
      <c r="C66" s="85"/>
      <c r="D66" s="85"/>
      <c r="E66" s="85"/>
      <c r="F66" s="85"/>
      <c r="G66" s="86">
        <f>G65-G64</f>
        <v>21454282.894749999</v>
      </c>
    </row>
    <row r="67" spans="1:7" ht="12" customHeight="1">
      <c r="A67" s="72"/>
      <c r="B67" s="73" t="s">
        <v>87</v>
      </c>
      <c r="C67" s="74"/>
      <c r="D67" s="74"/>
      <c r="E67" s="74"/>
      <c r="F67" s="74"/>
      <c r="G67" s="69"/>
    </row>
    <row r="68" spans="1:7" ht="12.75" customHeight="1" thickBot="1">
      <c r="A68" s="72"/>
      <c r="B68" s="87"/>
      <c r="C68" s="74"/>
      <c r="D68" s="74"/>
      <c r="E68" s="74"/>
      <c r="F68" s="74"/>
      <c r="G68" s="69"/>
    </row>
    <row r="69" spans="1:7" ht="12" customHeight="1">
      <c r="A69" s="72"/>
      <c r="B69" s="99" t="s">
        <v>88</v>
      </c>
      <c r="C69" s="100"/>
      <c r="D69" s="100"/>
      <c r="E69" s="100"/>
      <c r="F69" s="101"/>
      <c r="G69" s="69"/>
    </row>
    <row r="70" spans="1:7" ht="12" customHeight="1">
      <c r="A70" s="72"/>
      <c r="B70" s="102" t="s">
        <v>89</v>
      </c>
      <c r="C70" s="71"/>
      <c r="D70" s="71"/>
      <c r="E70" s="71"/>
      <c r="F70" s="103"/>
      <c r="G70" s="69"/>
    </row>
    <row r="71" spans="1:7" ht="12" customHeight="1">
      <c r="A71" s="72"/>
      <c r="B71" s="102" t="s">
        <v>90</v>
      </c>
      <c r="C71" s="71"/>
      <c r="D71" s="71"/>
      <c r="E71" s="71"/>
      <c r="F71" s="103"/>
      <c r="G71" s="69"/>
    </row>
    <row r="72" spans="1:7" ht="12" customHeight="1">
      <c r="A72" s="72"/>
      <c r="B72" s="102" t="s">
        <v>91</v>
      </c>
      <c r="C72" s="71"/>
      <c r="D72" s="71"/>
      <c r="E72" s="71"/>
      <c r="F72" s="103"/>
      <c r="G72" s="69"/>
    </row>
    <row r="73" spans="1:7" ht="12" customHeight="1">
      <c r="A73" s="72"/>
      <c r="B73" s="102" t="s">
        <v>92</v>
      </c>
      <c r="C73" s="71"/>
      <c r="D73" s="71"/>
      <c r="E73" s="71"/>
      <c r="F73" s="103"/>
      <c r="G73" s="69"/>
    </row>
    <row r="74" spans="1:7" ht="12" customHeight="1">
      <c r="A74" s="72"/>
      <c r="B74" s="102" t="s">
        <v>93</v>
      </c>
      <c r="C74" s="71"/>
      <c r="D74" s="71"/>
      <c r="E74" s="71"/>
      <c r="F74" s="103"/>
      <c r="G74" s="69"/>
    </row>
    <row r="75" spans="1:7" ht="12.75" customHeight="1" thickBot="1">
      <c r="A75" s="72"/>
      <c r="B75" s="104" t="s">
        <v>94</v>
      </c>
      <c r="C75" s="105"/>
      <c r="D75" s="105"/>
      <c r="E75" s="105"/>
      <c r="F75" s="106"/>
      <c r="G75" s="69"/>
    </row>
    <row r="76" spans="1:7" ht="12.75" customHeight="1">
      <c r="A76" s="72"/>
      <c r="B76" s="97"/>
      <c r="C76" s="71"/>
      <c r="D76" s="71"/>
      <c r="E76" s="71"/>
      <c r="F76" s="71"/>
      <c r="G76" s="69"/>
    </row>
    <row r="77" spans="1:7" ht="15" customHeight="1" thickBot="1">
      <c r="A77" s="72"/>
      <c r="B77" s="142" t="s">
        <v>95</v>
      </c>
      <c r="C77" s="143"/>
      <c r="D77" s="96"/>
      <c r="E77" s="63"/>
      <c r="F77" s="63"/>
      <c r="G77" s="69"/>
    </row>
    <row r="78" spans="1:7" ht="12" customHeight="1">
      <c r="A78" s="72"/>
      <c r="B78" s="89" t="s">
        <v>77</v>
      </c>
      <c r="C78" s="64" t="s">
        <v>96</v>
      </c>
      <c r="D78" s="90" t="s">
        <v>97</v>
      </c>
      <c r="E78" s="63"/>
      <c r="F78" s="63"/>
      <c r="G78" s="69"/>
    </row>
    <row r="79" spans="1:7" ht="12" customHeight="1">
      <c r="A79" s="72"/>
      <c r="B79" s="91" t="s">
        <v>98</v>
      </c>
      <c r="C79" s="65">
        <f>G24</f>
        <v>1007500</v>
      </c>
      <c r="D79" s="92">
        <f>(C79/C85)</f>
        <v>8.0306290309893252E-2</v>
      </c>
      <c r="E79" s="63"/>
      <c r="F79" s="63"/>
      <c r="G79" s="69"/>
    </row>
    <row r="80" spans="1:7" ht="12" customHeight="1">
      <c r="A80" s="72"/>
      <c r="B80" s="91" t="s">
        <v>99</v>
      </c>
      <c r="C80" s="65">
        <f>G29</f>
        <v>0</v>
      </c>
      <c r="D80" s="92">
        <v>0</v>
      </c>
      <c r="E80" s="63"/>
      <c r="F80" s="63"/>
      <c r="G80" s="69"/>
    </row>
    <row r="81" spans="1:7" ht="12" customHeight="1">
      <c r="A81" s="72"/>
      <c r="B81" s="91" t="s">
        <v>100</v>
      </c>
      <c r="C81" s="65">
        <f>G35</f>
        <v>160000</v>
      </c>
      <c r="D81" s="92">
        <f>(C81/C85)</f>
        <v>1.2753356277501657E-2</v>
      </c>
      <c r="E81" s="63"/>
      <c r="F81" s="63"/>
      <c r="G81" s="69"/>
    </row>
    <row r="82" spans="1:7" ht="12" customHeight="1">
      <c r="A82" s="72"/>
      <c r="B82" s="91" t="s">
        <v>47</v>
      </c>
      <c r="C82" s="65">
        <f>G54</f>
        <v>1980802.0049999999</v>
      </c>
      <c r="D82" s="92">
        <f>(C82/C85)</f>
        <v>0.15788671053096637</v>
      </c>
      <c r="E82" s="63"/>
      <c r="F82" s="63"/>
      <c r="G82" s="69"/>
    </row>
    <row r="83" spans="1:7" ht="12" customHeight="1">
      <c r="A83" s="72"/>
      <c r="B83" s="91" t="s">
        <v>101</v>
      </c>
      <c r="C83" s="66">
        <f>G60</f>
        <v>8800000</v>
      </c>
      <c r="D83" s="92">
        <f>(C83/C85)</f>
        <v>0.70143459526259122</v>
      </c>
      <c r="E83" s="68"/>
      <c r="F83" s="68"/>
      <c r="G83" s="69"/>
    </row>
    <row r="84" spans="1:7" ht="12" customHeight="1">
      <c r="A84" s="72"/>
      <c r="B84" s="91" t="s">
        <v>102</v>
      </c>
      <c r="C84" s="66">
        <f>G63</f>
        <v>597415.10025000002</v>
      </c>
      <c r="D84" s="92">
        <f>(C84/C85)</f>
        <v>4.7619047619047623E-2</v>
      </c>
      <c r="E84" s="68"/>
      <c r="F84" s="68"/>
      <c r="G84" s="69"/>
    </row>
    <row r="85" spans="1:7" ht="12.75" customHeight="1" thickBot="1">
      <c r="A85" s="72"/>
      <c r="B85" s="93" t="s">
        <v>103</v>
      </c>
      <c r="C85" s="94">
        <f>SUM(C79:C84)</f>
        <v>12545717.105249999</v>
      </c>
      <c r="D85" s="95">
        <f>SUM(D79:D84)</f>
        <v>1.0000000000000002</v>
      </c>
      <c r="E85" s="68"/>
      <c r="F85" s="68"/>
      <c r="G85" s="69"/>
    </row>
    <row r="86" spans="1:7" ht="12" customHeight="1">
      <c r="A86" s="72"/>
      <c r="B86" s="87"/>
      <c r="C86" s="74"/>
      <c r="D86" s="74"/>
      <c r="E86" s="74"/>
      <c r="F86" s="74"/>
      <c r="G86" s="69"/>
    </row>
    <row r="87" spans="1:7" ht="12.75" customHeight="1">
      <c r="A87" s="72"/>
      <c r="B87" s="88"/>
      <c r="C87" s="74"/>
      <c r="D87" s="74"/>
      <c r="E87" s="74"/>
      <c r="F87" s="74"/>
      <c r="G87" s="69"/>
    </row>
    <row r="88" spans="1:7" ht="12" customHeight="1" thickBot="1">
      <c r="A88" s="62"/>
      <c r="B88" s="108"/>
      <c r="C88" s="109" t="s">
        <v>104</v>
      </c>
      <c r="D88" s="110"/>
      <c r="E88" s="111"/>
      <c r="F88" s="67"/>
      <c r="G88" s="69"/>
    </row>
    <row r="89" spans="1:7" ht="12" customHeight="1">
      <c r="A89" s="72"/>
      <c r="B89" s="112" t="s">
        <v>105</v>
      </c>
      <c r="C89" s="138">
        <v>38000</v>
      </c>
      <c r="D89" s="138">
        <v>40000</v>
      </c>
      <c r="E89" s="139">
        <v>41000</v>
      </c>
      <c r="F89" s="107"/>
      <c r="G89" s="70"/>
    </row>
    <row r="90" spans="1:7" ht="12.75" customHeight="1" thickBot="1">
      <c r="A90" s="72"/>
      <c r="B90" s="93" t="s">
        <v>106</v>
      </c>
      <c r="C90" s="140">
        <f>(G64/C89)</f>
        <v>330.15045013815785</v>
      </c>
      <c r="D90" s="140">
        <f>(G64/D89)</f>
        <v>313.64292763124996</v>
      </c>
      <c r="E90" s="141">
        <f>(G64/E89)</f>
        <v>305.99310012804875</v>
      </c>
      <c r="F90" s="107"/>
      <c r="G90" s="70"/>
    </row>
    <row r="91" spans="1:7" ht="15.6" customHeight="1">
      <c r="A91" s="72"/>
      <c r="B91" s="98" t="s">
        <v>107</v>
      </c>
      <c r="C91" s="71"/>
      <c r="D91" s="71"/>
      <c r="E91" s="71"/>
      <c r="F91" s="71"/>
      <c r="G91" s="71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2022-06-29T20:56:01Z</dcterms:modified>
  <cp:category/>
  <cp:contentStatus/>
</cp:coreProperties>
</file>