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bookViews>
    <workbookView xWindow="0" yWindow="0" windowWidth="17790" windowHeight="10845"/>
  </bookViews>
  <sheets>
    <sheet name="FRUTILLAS" sheetId="2" r:id="rId1"/>
  </sheets>
  <calcPr calcId="162913"/>
</workbook>
</file>

<file path=xl/calcChain.xml><?xml version="1.0" encoding="utf-8"?>
<calcChain xmlns="http://schemas.openxmlformats.org/spreadsheetml/2006/main">
  <c r="G76" i="2" l="1"/>
  <c r="G67" i="2"/>
  <c r="G47" i="2"/>
  <c r="G41" i="2"/>
  <c r="G42" i="2"/>
  <c r="G43" i="2"/>
  <c r="G44" i="2"/>
  <c r="G45" i="2"/>
  <c r="G46" i="2"/>
  <c r="G31" i="2"/>
  <c r="G22" i="2"/>
  <c r="G23" i="2"/>
  <c r="G24" i="2"/>
  <c r="G25" i="2"/>
  <c r="G26" i="2"/>
  <c r="G27" i="2"/>
  <c r="G28" i="2"/>
  <c r="G29" i="2"/>
  <c r="G30" i="2"/>
  <c r="G64" i="2" l="1"/>
  <c r="G66" i="2" l="1"/>
  <c r="G59" i="2"/>
  <c r="G60" i="2"/>
  <c r="G62" i="2"/>
  <c r="G56" i="2"/>
  <c r="G57" i="2"/>
  <c r="G53" i="2"/>
  <c r="G51" i="2"/>
  <c r="G71" i="2" l="1"/>
  <c r="G72" i="2" s="1"/>
  <c r="C95" i="2" s="1"/>
  <c r="G55" i="2"/>
  <c r="G52" i="2"/>
  <c r="G40" i="2"/>
  <c r="G36" i="2"/>
  <c r="C92" i="2" s="1"/>
  <c r="G21" i="2"/>
  <c r="G12" i="2"/>
  <c r="G77" i="2" s="1"/>
  <c r="C91" i="2" l="1"/>
  <c r="C94" i="2"/>
  <c r="C93" i="2"/>
  <c r="G74" i="2" l="1"/>
  <c r="G75" i="2" s="1"/>
  <c r="E102" i="2" l="1"/>
  <c r="C96" i="2"/>
  <c r="C102" i="2" l="1"/>
  <c r="G78" i="2"/>
  <c r="D102" i="2"/>
  <c r="C97" i="2"/>
  <c r="D94" i="2" l="1"/>
  <c r="D95" i="2"/>
  <c r="D91" i="2"/>
  <c r="D93" i="2"/>
  <c r="D96" i="2"/>
  <c r="D97" i="2" l="1"/>
</calcChain>
</file>

<file path=xl/sharedStrings.xml><?xml version="1.0" encoding="utf-8"?>
<sst xmlns="http://schemas.openxmlformats.org/spreadsheetml/2006/main" count="186" uniqueCount="128">
  <si>
    <t>RUBRO O CULTIVO</t>
  </si>
  <si>
    <t>Frutillas</t>
  </si>
  <si>
    <t>RENDIMIENTO (kg/Há.)</t>
  </si>
  <si>
    <t>VARIEDAD</t>
  </si>
  <si>
    <t>Albion, Monterrey</t>
  </si>
  <si>
    <t>FECHA ESTIMADA  PRECIO VENTA</t>
  </si>
  <si>
    <t>Enero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</si>
  <si>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</si>
  <si>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</si>
  <si>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</si>
  <si>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</si>
  <si>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</si>
  <si>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</si>
  <si>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</si>
  <si>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</si>
  <si>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</si>
  <si>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Agroindustria y consumo fresco</t>
  </si>
  <si>
    <t>COMUNA/LOCALIDAD</t>
  </si>
  <si>
    <t>Todas la comunas del Área</t>
  </si>
  <si>
    <t>FECHA DE COSECHA</t>
  </si>
  <si>
    <t>Enero 2022</t>
  </si>
  <si>
    <t>FECHA PRECIO INSUMOS</t>
  </si>
  <si>
    <t>CONTINGENCIA</t>
  </si>
  <si>
    <t>Heladas - sequia-lluvia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</si>
  <si>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</si>
  <si>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</si>
  <si>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</si>
  <si>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</si>
  <si>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</si>
  <si>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</si>
  <si>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</si>
  <si>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</si>
  <si>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suelo</t>
  </si>
  <si>
    <t>JH</t>
  </si>
  <si>
    <t>Agosto</t>
  </si>
  <si>
    <t>preparacion de suelo (platabandas)</t>
  </si>
  <si>
    <t>Plantacion</t>
  </si>
  <si>
    <t>Control de estolones</t>
  </si>
  <si>
    <t>Septiembre- Noviembre</t>
  </si>
  <si>
    <t>control de maleza</t>
  </si>
  <si>
    <t>jh</t>
  </si>
  <si>
    <t>Anual</t>
  </si>
  <si>
    <t>poda</t>
  </si>
  <si>
    <t>invierno (mayo-junio)</t>
  </si>
  <si>
    <t>riego</t>
  </si>
  <si>
    <t>septiembre-abril</t>
  </si>
  <si>
    <t>fertilizacion</t>
  </si>
  <si>
    <t>septiembre- Abril</t>
  </si>
  <si>
    <t>aplicación pesticidas</t>
  </si>
  <si>
    <t>Cosecha</t>
  </si>
  <si>
    <t>noviembre-abril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</si>
  <si>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</si>
  <si>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</si>
  <si>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</si>
  <si>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</si>
  <si>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</si>
  <si>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</si>
  <si>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</si>
  <si>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Agosto-Septiembre</t>
  </si>
  <si>
    <t>Rastraje 1</t>
  </si>
  <si>
    <t>Rastraje 2</t>
  </si>
  <si>
    <t>Rastraje 3</t>
  </si>
  <si>
    <t>Acarreo Insumos</t>
  </si>
  <si>
    <t>Septiembre-Octubre</t>
  </si>
  <si>
    <t xml:space="preserve"> traslado fruta</t>
  </si>
  <si>
    <t>Noviembre-Diciembre</t>
  </si>
  <si>
    <t>Subtotal Costo Maquinaria</t>
  </si>
  <si>
    <t>INSUMOS</t>
  </si>
  <si>
    <t>Insumos</t>
  </si>
  <si>
    <t>Unidad (Kg/l/u)</t>
  </si>
  <si>
    <t>Cantidad (Kg/l/u)</t>
  </si>
  <si>
    <t>Plantas</t>
  </si>
  <si>
    <t>Julio</t>
  </si>
  <si>
    <t>Mulch</t>
  </si>
  <si>
    <t>metros</t>
  </si>
  <si>
    <t>Analisis de Suelo</t>
  </si>
  <si>
    <t>junio</t>
  </si>
  <si>
    <t>FERTILIZANTES ESTABLECIMIENTO DE CULTIVO</t>
  </si>
  <si>
    <t>Mezcla 1720</t>
  </si>
  <si>
    <t>Kg</t>
  </si>
  <si>
    <t>Salitre Potasico</t>
  </si>
  <si>
    <t>Urea</t>
  </si>
  <si>
    <t>FERTILIZACION E INSUMOS DE PRODUCCION</t>
  </si>
  <si>
    <t>Nitrato de calcio</t>
  </si>
  <si>
    <t>kg</t>
  </si>
  <si>
    <t>anual</t>
  </si>
  <si>
    <t>ultrasoles (desarrollo y produccion)</t>
  </si>
  <si>
    <t>ACARICIDAS</t>
  </si>
  <si>
    <t>FAST PLUS</t>
  </si>
  <si>
    <t>Lt.</t>
  </si>
  <si>
    <t>INSECTICIDAS</t>
  </si>
  <si>
    <t>GLADIADOR</t>
  </si>
  <si>
    <t xml:space="preserve">sobre 250 </t>
  </si>
  <si>
    <t>septiembre-Abril</t>
  </si>
  <si>
    <t>OTROS</t>
  </si>
  <si>
    <t>bandejas</t>
  </si>
  <si>
    <t>Subtotal Insumos</t>
  </si>
  <si>
    <t>Item</t>
  </si>
  <si>
    <t xml:space="preserve">Traslados 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</si>
  <si>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</si>
  <si>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</si>
  <si>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</si>
  <si>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</si>
  <si>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</si>
  <si>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</si>
  <si>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</si>
  <si>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</si>
  <si>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</si>
  <si>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</si>
  <si>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</si>
  <si>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</si>
  <si>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</si>
  <si>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</si>
  <si>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</si>
  <si>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</si>
  <si>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</si>
  <si>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</si>
  <si>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</si>
  <si>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</si>
  <si>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</si>
  <si>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</si>
  <si>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</si>
  <si>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</si>
  <si>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</si>
  <si>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</si>
  <si>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</si>
  <si>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</si>
  <si>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CAMELLONADO Y COLOCACION MALCH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</si>
</sst>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2" fontId="17" fillId="0" borderId="0" applyFont="0" applyFill="0" applyBorder="0" applyAlignment="0" applyProtection="0"/>
  </cellStyleXfs>
  <cellXfs count="16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7" fillId="3" borderId="56" xfId="0" applyNumberFormat="1" applyFont="1" applyFill="1" applyBorder="1" applyAlignment="1">
      <alignment vertical="center"/>
    </xf>
    <xf numFmtId="49" fontId="7" fillId="3" borderId="56" xfId="0" applyNumberFormat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vertical="center"/>
    </xf>
    <xf numFmtId="49" fontId="4" fillId="2" borderId="57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horizontal="center" wrapText="1"/>
    </xf>
    <xf numFmtId="0" fontId="4" fillId="2" borderId="57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2" fontId="4" fillId="2" borderId="6" xfId="1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center"/>
    </xf>
    <xf numFmtId="0" fontId="4" fillId="2" borderId="58" xfId="0" applyFont="1" applyFill="1" applyBorder="1"/>
    <xf numFmtId="3" fontId="4" fillId="2" borderId="58" xfId="0" applyNumberFormat="1" applyFont="1" applyFill="1" applyBorder="1"/>
    <xf numFmtId="49" fontId="4" fillId="2" borderId="58" xfId="0" applyNumberFormat="1" applyFont="1" applyFill="1" applyBorder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8" fillId="2" borderId="57" xfId="0" applyNumberFormat="1" applyFont="1" applyFill="1" applyBorder="1"/>
    <xf numFmtId="3" fontId="4" fillId="2" borderId="60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12" fillId="0" borderId="57" xfId="0" applyNumberFormat="1" applyFont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6" fillId="9" borderId="42" xfId="0" applyFont="1" applyFill="1" applyBorder="1" applyAlignment="1">
      <alignment vertical="center"/>
    </xf>
    <xf numFmtId="0" fontId="2" fillId="9" borderId="43" xfId="0" applyFont="1" applyFill="1" applyBorder="1"/>
    <xf numFmtId="0" fontId="2" fillId="7" borderId="22" xfId="0" applyFont="1" applyFill="1" applyBorder="1"/>
    <xf numFmtId="49" fontId="16" fillId="8" borderId="34" xfId="0" applyNumberFormat="1" applyFont="1" applyFill="1" applyBorder="1" applyAlignment="1">
      <alignment vertical="center"/>
    </xf>
    <xf numFmtId="49" fontId="16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6" fillId="2" borderId="3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38" xfId="0" applyNumberFormat="1" applyFont="1" applyFill="1" applyBorder="1" applyAlignment="1">
      <alignment vertical="center"/>
    </xf>
    <xf numFmtId="167" fontId="16" fillId="8" borderId="39" xfId="0" applyNumberFormat="1" applyFont="1" applyFill="1" applyBorder="1" applyAlignment="1">
      <alignment vertical="center"/>
    </xf>
    <xf numFmtId="9" fontId="16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0" fontId="12" fillId="0" borderId="57" xfId="0" applyNumberFormat="1" applyFont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21" zoomScale="140" zoomScaleNormal="140" workbookViewId="0">
      <selection activeCell="G77" sqref="G7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3" style="1" customWidth="1"/>
    <col min="3" max="3" width="14.140625" style="1" customWidth="1"/>
    <col min="4" max="4" width="9.42578125" style="1" customWidth="1"/>
    <col min="5" max="5" width="16.8554687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31" t="s">
        <v>2</v>
      </c>
      <c r="F9" s="132"/>
      <c r="G9" s="9">
        <v>35000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33" t="s">
        <v>5</v>
      </c>
      <c r="F10" s="134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2"/>
      <c r="E11" s="133" t="s">
        <v>9</v>
      </c>
      <c r="F11" s="134"/>
      <c r="G11" s="14">
        <v>1000</v>
      </c>
    </row>
    <row r="12" spans="1:7" ht="11.25" customHeight="1" x14ac:dyDescent="0.25">
      <c r="A12" s="5"/>
      <c r="B12" s="10" t="s">
        <v>10</v>
      </c>
      <c r="C12" s="15" t="s">
        <v>11</v>
      </c>
      <c r="D12" s="12"/>
      <c r="E12" s="100" t="s">
        <v>12</v>
      </c>
      <c r="F12" s="101"/>
      <c r="G12" s="16">
        <f>(G9*G11)</f>
        <v>35000000</v>
      </c>
    </row>
    <row r="13" spans="1:7" ht="11.25" customHeight="1" x14ac:dyDescent="0.25">
      <c r="A13" s="5"/>
      <c r="B13" s="10" t="s">
        <v>13</v>
      </c>
      <c r="C13" s="13" t="s">
        <v>14</v>
      </c>
      <c r="D13" s="12"/>
      <c r="E13" s="133" t="s">
        <v>15</v>
      </c>
      <c r="F13" s="134"/>
      <c r="G13" s="15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2"/>
      <c r="E14" s="133" t="s">
        <v>19</v>
      </c>
      <c r="F14" s="134"/>
      <c r="G14" s="13" t="s">
        <v>20</v>
      </c>
    </row>
    <row r="15" spans="1:7" ht="25.5" customHeight="1" x14ac:dyDescent="0.25">
      <c r="A15" s="5"/>
      <c r="B15" s="10" t="s">
        <v>21</v>
      </c>
      <c r="C15" s="17">
        <v>44736</v>
      </c>
      <c r="D15" s="12"/>
      <c r="E15" s="135" t="s">
        <v>22</v>
      </c>
      <c r="F15" s="136"/>
      <c r="G15" s="15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29" t="s">
        <v>24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99" t="s">
        <v>32</v>
      </c>
      <c r="C21" s="31" t="s">
        <v>33</v>
      </c>
      <c r="D21" s="32">
        <v>5</v>
      </c>
      <c r="E21" s="99" t="s">
        <v>34</v>
      </c>
      <c r="F21" s="16">
        <v>20000</v>
      </c>
      <c r="G21" s="16">
        <f>(D21*F21)</f>
        <v>100000</v>
      </c>
    </row>
    <row r="22" spans="1:7" ht="16.5" customHeight="1" x14ac:dyDescent="0.25">
      <c r="A22" s="23"/>
      <c r="B22" s="99" t="s">
        <v>35</v>
      </c>
      <c r="C22" s="31" t="s">
        <v>33</v>
      </c>
      <c r="D22" s="32">
        <v>20</v>
      </c>
      <c r="E22" s="99" t="s">
        <v>34</v>
      </c>
      <c r="F22" s="16">
        <v>20000</v>
      </c>
      <c r="G22" s="16">
        <f t="shared" ref="G22:G30" si="0">(D22*F22)</f>
        <v>400000</v>
      </c>
    </row>
    <row r="23" spans="1:7" ht="15" x14ac:dyDescent="0.25">
      <c r="A23" s="71"/>
      <c r="B23" s="128" t="s">
        <v>36</v>
      </c>
      <c r="C23" s="167" t="s">
        <v>33</v>
      </c>
      <c r="D23" s="128">
        <v>40</v>
      </c>
      <c r="E23" s="128" t="s">
        <v>34</v>
      </c>
      <c r="F23" s="16">
        <v>20000</v>
      </c>
      <c r="G23" s="16">
        <f t="shared" si="0"/>
        <v>800000</v>
      </c>
    </row>
    <row r="24" spans="1:7" ht="15" x14ac:dyDescent="0.25">
      <c r="A24" s="71"/>
      <c r="B24" s="128" t="s">
        <v>37</v>
      </c>
      <c r="C24" s="167" t="s">
        <v>33</v>
      </c>
      <c r="D24" s="128">
        <v>60</v>
      </c>
      <c r="E24" s="128" t="s">
        <v>38</v>
      </c>
      <c r="F24" s="16">
        <v>20000</v>
      </c>
      <c r="G24" s="16">
        <f t="shared" si="0"/>
        <v>1200000</v>
      </c>
    </row>
    <row r="25" spans="1:7" ht="15" x14ac:dyDescent="0.25">
      <c r="A25" s="71"/>
      <c r="B25" s="128" t="s">
        <v>39</v>
      </c>
      <c r="C25" s="167" t="s">
        <v>40</v>
      </c>
      <c r="D25" s="128">
        <v>50</v>
      </c>
      <c r="E25" s="128" t="s">
        <v>41</v>
      </c>
      <c r="F25" s="16">
        <v>20000</v>
      </c>
      <c r="G25" s="16">
        <f t="shared" si="0"/>
        <v>1000000</v>
      </c>
    </row>
    <row r="26" spans="1:7" ht="15" x14ac:dyDescent="0.25">
      <c r="A26" s="71"/>
      <c r="B26" s="128" t="s">
        <v>42</v>
      </c>
      <c r="C26" s="167" t="s">
        <v>40</v>
      </c>
      <c r="D26" s="128">
        <v>30</v>
      </c>
      <c r="E26" s="128" t="s">
        <v>43</v>
      </c>
      <c r="F26" s="16">
        <v>20000</v>
      </c>
      <c r="G26" s="16">
        <f t="shared" si="0"/>
        <v>600000</v>
      </c>
    </row>
    <row r="27" spans="1:7" ht="12.75" customHeight="1" x14ac:dyDescent="0.25">
      <c r="A27" s="71"/>
      <c r="B27" s="106" t="s">
        <v>44</v>
      </c>
      <c r="C27" s="107" t="s">
        <v>33</v>
      </c>
      <c r="D27" s="108">
        <v>10</v>
      </c>
      <c r="E27" s="106" t="s">
        <v>45</v>
      </c>
      <c r="F27" s="16">
        <v>20000</v>
      </c>
      <c r="G27" s="16">
        <f t="shared" si="0"/>
        <v>200000</v>
      </c>
    </row>
    <row r="28" spans="1:7" ht="12.75" customHeight="1" x14ac:dyDescent="0.25">
      <c r="A28" s="71"/>
      <c r="B28" s="106" t="s">
        <v>46</v>
      </c>
      <c r="C28" s="107" t="s">
        <v>33</v>
      </c>
      <c r="D28" s="108">
        <v>30</v>
      </c>
      <c r="E28" s="106" t="s">
        <v>47</v>
      </c>
      <c r="F28" s="16">
        <v>20000</v>
      </c>
      <c r="G28" s="16">
        <f t="shared" si="0"/>
        <v>600000</v>
      </c>
    </row>
    <row r="29" spans="1:7" ht="12.75" customHeight="1" x14ac:dyDescent="0.25">
      <c r="A29" s="71"/>
      <c r="B29" s="106" t="s">
        <v>48</v>
      </c>
      <c r="C29" s="107" t="s">
        <v>33</v>
      </c>
      <c r="D29" s="108">
        <v>10</v>
      </c>
      <c r="E29" s="106" t="s">
        <v>47</v>
      </c>
      <c r="F29" s="16">
        <v>20000</v>
      </c>
      <c r="G29" s="16">
        <f t="shared" si="0"/>
        <v>200000</v>
      </c>
    </row>
    <row r="30" spans="1:7" ht="12.75" customHeight="1" x14ac:dyDescent="0.25">
      <c r="A30" s="71"/>
      <c r="B30" s="106" t="s">
        <v>49</v>
      </c>
      <c r="C30" s="107" t="s">
        <v>40</v>
      </c>
      <c r="D30" s="108">
        <v>500</v>
      </c>
      <c r="E30" s="106" t="s">
        <v>50</v>
      </c>
      <c r="F30" s="16">
        <v>20000</v>
      </c>
      <c r="G30" s="16">
        <f t="shared" si="0"/>
        <v>10000000</v>
      </c>
    </row>
    <row r="31" spans="1:7" ht="12.75" customHeight="1" x14ac:dyDescent="0.25">
      <c r="A31" s="23"/>
      <c r="B31" s="103" t="s">
        <v>51</v>
      </c>
      <c r="C31" s="104"/>
      <c r="D31" s="104"/>
      <c r="E31" s="104"/>
      <c r="F31" s="105"/>
      <c r="G31" s="102">
        <f>SUM(G21:G30)</f>
        <v>15100000</v>
      </c>
    </row>
    <row r="32" spans="1:7" ht="12" customHeight="1" x14ac:dyDescent="0.25">
      <c r="A32" s="2"/>
      <c r="B32" s="24"/>
      <c r="C32" s="26"/>
      <c r="D32" s="26"/>
      <c r="E32" s="26"/>
      <c r="F32" s="33"/>
      <c r="G32" s="33"/>
    </row>
    <row r="33" spans="1:7" ht="12" customHeight="1" x14ac:dyDescent="0.25">
      <c r="A33" s="5"/>
      <c r="B33" s="34" t="s">
        <v>52</v>
      </c>
      <c r="C33" s="35"/>
      <c r="D33" s="36"/>
      <c r="E33" s="36"/>
      <c r="F33" s="37"/>
      <c r="G33" s="37"/>
    </row>
    <row r="34" spans="1:7" ht="24" customHeight="1" x14ac:dyDescent="0.25">
      <c r="A34" s="5"/>
      <c r="B34" s="38" t="s">
        <v>26</v>
      </c>
      <c r="C34" s="39" t="s">
        <v>27</v>
      </c>
      <c r="D34" s="39" t="s">
        <v>28</v>
      </c>
      <c r="E34" s="38" t="s">
        <v>29</v>
      </c>
      <c r="F34" s="39" t="s">
        <v>30</v>
      </c>
      <c r="G34" s="38" t="s">
        <v>31</v>
      </c>
    </row>
    <row r="35" spans="1:7" ht="12" customHeight="1" x14ac:dyDescent="0.25">
      <c r="A35" s="5"/>
      <c r="B35" s="40"/>
      <c r="C35" s="41" t="s">
        <v>53</v>
      </c>
      <c r="D35" s="41"/>
      <c r="E35" s="41"/>
      <c r="F35" s="97"/>
      <c r="G35" s="97"/>
    </row>
    <row r="36" spans="1:7" ht="12" customHeight="1" x14ac:dyDescent="0.25">
      <c r="A36" s="5"/>
      <c r="B36" s="42" t="s">
        <v>54</v>
      </c>
      <c r="C36" s="43"/>
      <c r="D36" s="43"/>
      <c r="E36" s="43"/>
      <c r="F36" s="44"/>
      <c r="G36" s="98">
        <f>SUM(G35)</f>
        <v>0</v>
      </c>
    </row>
    <row r="37" spans="1:7" ht="12" customHeight="1" x14ac:dyDescent="0.25">
      <c r="A37" s="2"/>
      <c r="B37" s="45"/>
      <c r="C37" s="46"/>
      <c r="D37" s="46"/>
      <c r="E37" s="46"/>
      <c r="F37" s="47"/>
      <c r="G37" s="47"/>
    </row>
    <row r="38" spans="1:7" ht="12" customHeight="1" x14ac:dyDescent="0.25">
      <c r="A38" s="5"/>
      <c r="B38" s="34" t="s">
        <v>55</v>
      </c>
      <c r="C38" s="35"/>
      <c r="D38" s="36"/>
      <c r="E38" s="36"/>
      <c r="F38" s="37"/>
      <c r="G38" s="37"/>
    </row>
    <row r="39" spans="1:7" ht="24" customHeight="1" x14ac:dyDescent="0.25">
      <c r="A39" s="5"/>
      <c r="B39" s="48" t="s">
        <v>26</v>
      </c>
      <c r="C39" s="48" t="s">
        <v>27</v>
      </c>
      <c r="D39" s="48" t="s">
        <v>28</v>
      </c>
      <c r="E39" s="48" t="s">
        <v>29</v>
      </c>
      <c r="F39" s="49" t="s">
        <v>30</v>
      </c>
      <c r="G39" s="48" t="s">
        <v>31</v>
      </c>
    </row>
    <row r="40" spans="1:7" s="1" customFormat="1" ht="12.75" customHeight="1" x14ac:dyDescent="0.25">
      <c r="A40" s="23"/>
      <c r="B40" s="99" t="s">
        <v>56</v>
      </c>
      <c r="C40" s="31" t="s">
        <v>57</v>
      </c>
      <c r="D40" s="32">
        <v>0.125</v>
      </c>
      <c r="E40" s="15" t="s">
        <v>58</v>
      </c>
      <c r="F40" s="16">
        <v>360000</v>
      </c>
      <c r="G40" s="16">
        <f t="shared" ref="G40:G46" si="1">(D40*F40)</f>
        <v>45000</v>
      </c>
    </row>
    <row r="41" spans="1:7" s="1" customFormat="1" ht="12.75" customHeight="1" x14ac:dyDescent="0.25">
      <c r="A41" s="23"/>
      <c r="B41" s="99" t="s">
        <v>59</v>
      </c>
      <c r="C41" s="31" t="s">
        <v>57</v>
      </c>
      <c r="D41" s="32">
        <v>0.125</v>
      </c>
      <c r="E41" s="15" t="s">
        <v>58</v>
      </c>
      <c r="F41" s="16">
        <v>280000</v>
      </c>
      <c r="G41" s="16">
        <f t="shared" si="1"/>
        <v>35000</v>
      </c>
    </row>
    <row r="42" spans="1:7" s="1" customFormat="1" ht="12.75" customHeight="1" x14ac:dyDescent="0.25">
      <c r="A42" s="23"/>
      <c r="B42" s="99" t="s">
        <v>60</v>
      </c>
      <c r="C42" s="31" t="s">
        <v>57</v>
      </c>
      <c r="D42" s="32">
        <v>0.125</v>
      </c>
      <c r="E42" s="15" t="s">
        <v>58</v>
      </c>
      <c r="F42" s="16">
        <v>280000</v>
      </c>
      <c r="G42" s="16">
        <f t="shared" si="1"/>
        <v>35000</v>
      </c>
    </row>
    <row r="43" spans="1:7" s="1" customFormat="1" ht="12.75" customHeight="1" x14ac:dyDescent="0.25">
      <c r="A43" s="23"/>
      <c r="B43" s="99" t="s">
        <v>61</v>
      </c>
      <c r="C43" s="31" t="s">
        <v>57</v>
      </c>
      <c r="D43" s="32">
        <v>0.125</v>
      </c>
      <c r="E43" s="15" t="s">
        <v>58</v>
      </c>
      <c r="F43" s="16">
        <v>280000</v>
      </c>
      <c r="G43" s="16">
        <f t="shared" si="1"/>
        <v>35000</v>
      </c>
    </row>
    <row r="44" spans="1:7" s="1" customFormat="1" ht="12.75" customHeight="1" x14ac:dyDescent="0.25">
      <c r="A44" s="23"/>
      <c r="B44" s="99" t="s">
        <v>62</v>
      </c>
      <c r="C44" s="31" t="s">
        <v>57</v>
      </c>
      <c r="D44" s="32">
        <v>0.125</v>
      </c>
      <c r="E44" s="15" t="s">
        <v>63</v>
      </c>
      <c r="F44" s="16">
        <v>400000</v>
      </c>
      <c r="G44" s="16">
        <f t="shared" si="1"/>
        <v>50000</v>
      </c>
    </row>
    <row r="45" spans="1:7" s="1" customFormat="1" ht="12.75" customHeight="1" x14ac:dyDescent="0.25">
      <c r="A45" s="23"/>
      <c r="B45" s="99" t="s">
        <v>127</v>
      </c>
      <c r="C45" s="31" t="s">
        <v>57</v>
      </c>
      <c r="D45" s="32">
        <v>1</v>
      </c>
      <c r="E45" s="15" t="s">
        <v>63</v>
      </c>
      <c r="F45" s="16">
        <v>500000</v>
      </c>
      <c r="G45" s="16">
        <f t="shared" si="1"/>
        <v>500000</v>
      </c>
    </row>
    <row r="46" spans="1:7" s="1" customFormat="1" ht="25.5" customHeight="1" x14ac:dyDescent="0.25">
      <c r="A46" s="23"/>
      <c r="B46" s="99" t="s">
        <v>64</v>
      </c>
      <c r="C46" s="31" t="s">
        <v>57</v>
      </c>
      <c r="D46" s="32">
        <v>5</v>
      </c>
      <c r="E46" s="15" t="s">
        <v>65</v>
      </c>
      <c r="F46" s="16">
        <v>400000</v>
      </c>
      <c r="G46" s="16">
        <f t="shared" si="1"/>
        <v>2000000</v>
      </c>
    </row>
    <row r="47" spans="1:7" s="1" customFormat="1" ht="12.75" customHeight="1" x14ac:dyDescent="0.25">
      <c r="A47" s="5"/>
      <c r="B47" s="50" t="s">
        <v>66</v>
      </c>
      <c r="C47" s="51"/>
      <c r="D47" s="51"/>
      <c r="E47" s="51"/>
      <c r="F47" s="52"/>
      <c r="G47" s="53">
        <f>SUM(G40:G46)</f>
        <v>2700000</v>
      </c>
    </row>
    <row r="48" spans="1:7" s="1" customFormat="1" ht="12" customHeight="1" x14ac:dyDescent="0.25">
      <c r="A48" s="2"/>
      <c r="B48" s="45"/>
      <c r="C48" s="46"/>
      <c r="D48" s="46"/>
      <c r="E48" s="46"/>
      <c r="F48" s="47"/>
      <c r="G48" s="47"/>
    </row>
    <row r="49" spans="1:11" s="1" customFormat="1" ht="12" customHeight="1" x14ac:dyDescent="0.25">
      <c r="A49" s="5"/>
      <c r="B49" s="34" t="s">
        <v>67</v>
      </c>
      <c r="C49" s="35"/>
      <c r="D49" s="36"/>
      <c r="E49" s="36"/>
      <c r="F49" s="37"/>
      <c r="G49" s="37"/>
    </row>
    <row r="50" spans="1:11" s="1" customFormat="1" ht="24" customHeight="1" x14ac:dyDescent="0.25">
      <c r="A50" s="5"/>
      <c r="B50" s="49" t="s">
        <v>68</v>
      </c>
      <c r="C50" s="49" t="s">
        <v>69</v>
      </c>
      <c r="D50" s="49" t="s">
        <v>70</v>
      </c>
      <c r="E50" s="49" t="s">
        <v>29</v>
      </c>
      <c r="F50" s="49" t="s">
        <v>30</v>
      </c>
      <c r="G50" s="49" t="s">
        <v>31</v>
      </c>
      <c r="K50" s="96"/>
    </row>
    <row r="51" spans="1:11" s="1" customFormat="1" ht="12.75" customHeight="1" x14ac:dyDescent="0.25">
      <c r="A51" s="23"/>
      <c r="B51" s="109" t="s">
        <v>71</v>
      </c>
      <c r="C51" s="126" t="s">
        <v>69</v>
      </c>
      <c r="D51" s="127">
        <v>50000</v>
      </c>
      <c r="E51" s="110" t="s">
        <v>72</v>
      </c>
      <c r="F51" s="110">
        <v>96</v>
      </c>
      <c r="G51" s="111">
        <f>SUM(D51*F51)</f>
        <v>4800000</v>
      </c>
      <c r="K51" s="96"/>
    </row>
    <row r="52" spans="1:11" s="1" customFormat="1" ht="12.75" customHeight="1" x14ac:dyDescent="0.25">
      <c r="A52" s="23"/>
      <c r="B52" s="100" t="s">
        <v>73</v>
      </c>
      <c r="C52" s="54" t="s">
        <v>74</v>
      </c>
      <c r="D52" s="55">
        <v>8000</v>
      </c>
      <c r="E52" s="54" t="s">
        <v>34</v>
      </c>
      <c r="F52" s="56">
        <v>463</v>
      </c>
      <c r="G52" s="56">
        <f>(D52*F52)</f>
        <v>3704000</v>
      </c>
    </row>
    <row r="53" spans="1:11" s="1" customFormat="1" ht="12.75" customHeight="1" x14ac:dyDescent="0.25">
      <c r="A53" s="23"/>
      <c r="B53" s="100" t="s">
        <v>75</v>
      </c>
      <c r="C53" s="54" t="s">
        <v>69</v>
      </c>
      <c r="D53" s="55">
        <v>1</v>
      </c>
      <c r="E53" s="54" t="s">
        <v>76</v>
      </c>
      <c r="F53" s="56">
        <v>40000</v>
      </c>
      <c r="G53" s="56">
        <f>(D53*F53)</f>
        <v>40000</v>
      </c>
    </row>
    <row r="54" spans="1:11" s="1" customFormat="1" ht="12.75" customHeight="1" x14ac:dyDescent="0.25">
      <c r="A54" s="23"/>
      <c r="B54" s="57" t="s">
        <v>77</v>
      </c>
      <c r="C54" s="58"/>
      <c r="D54" s="101"/>
      <c r="E54" s="58"/>
      <c r="F54" s="56"/>
      <c r="G54" s="56"/>
    </row>
    <row r="55" spans="1:11" s="1" customFormat="1" ht="12.75" customHeight="1" x14ac:dyDescent="0.25">
      <c r="A55" s="23"/>
      <c r="B55" s="100" t="s">
        <v>78</v>
      </c>
      <c r="C55" s="54" t="s">
        <v>79</v>
      </c>
      <c r="D55" s="55">
        <v>700</v>
      </c>
      <c r="E55" s="54" t="s">
        <v>34</v>
      </c>
      <c r="F55" s="56">
        <v>1120</v>
      </c>
      <c r="G55" s="56">
        <f>(D55*F55)</f>
        <v>784000</v>
      </c>
    </row>
    <row r="56" spans="1:11" s="1" customFormat="1" ht="12.75" customHeight="1" x14ac:dyDescent="0.25">
      <c r="A56" s="23"/>
      <c r="B56" s="100" t="s">
        <v>80</v>
      </c>
      <c r="C56" s="54" t="s">
        <v>79</v>
      </c>
      <c r="D56" s="55">
        <v>400</v>
      </c>
      <c r="E56" s="54" t="s">
        <v>34</v>
      </c>
      <c r="F56" s="56">
        <v>1520</v>
      </c>
      <c r="G56" s="56">
        <f t="shared" ref="G56:G62" si="2">(D56*F56)</f>
        <v>608000</v>
      </c>
    </row>
    <row r="57" spans="1:11" s="1" customFormat="1" ht="12.75" customHeight="1" x14ac:dyDescent="0.25">
      <c r="A57" s="23"/>
      <c r="B57" s="100" t="s">
        <v>81</v>
      </c>
      <c r="C57" s="54" t="s">
        <v>79</v>
      </c>
      <c r="D57" s="55">
        <v>400</v>
      </c>
      <c r="E57" s="54" t="s">
        <v>34</v>
      </c>
      <c r="F57" s="56">
        <v>1120</v>
      </c>
      <c r="G57" s="56">
        <f t="shared" si="2"/>
        <v>448000</v>
      </c>
    </row>
    <row r="58" spans="1:11" s="1" customFormat="1" ht="12.75" customHeight="1" x14ac:dyDescent="0.25">
      <c r="A58" s="23"/>
      <c r="B58" s="57" t="s">
        <v>82</v>
      </c>
      <c r="C58" s="54"/>
      <c r="D58" s="55"/>
      <c r="E58" s="54"/>
      <c r="F58" s="56"/>
      <c r="G58" s="56"/>
    </row>
    <row r="59" spans="1:11" s="1" customFormat="1" ht="12.75" customHeight="1" x14ac:dyDescent="0.25">
      <c r="A59" s="23"/>
      <c r="B59" s="100" t="s">
        <v>83</v>
      </c>
      <c r="C59" s="54" t="s">
        <v>84</v>
      </c>
      <c r="D59" s="55">
        <v>150</v>
      </c>
      <c r="E59" s="54" t="s">
        <v>85</v>
      </c>
      <c r="F59" s="56">
        <v>1200</v>
      </c>
      <c r="G59" s="56">
        <f t="shared" si="2"/>
        <v>180000</v>
      </c>
    </row>
    <row r="60" spans="1:11" s="1" customFormat="1" ht="12.75" customHeight="1" x14ac:dyDescent="0.25">
      <c r="A60" s="23"/>
      <c r="B60" s="100" t="s">
        <v>86</v>
      </c>
      <c r="C60" s="54" t="s">
        <v>84</v>
      </c>
      <c r="D60" s="55">
        <v>200</v>
      </c>
      <c r="E60" s="54" t="s">
        <v>34</v>
      </c>
      <c r="F60" s="56">
        <v>5850</v>
      </c>
      <c r="G60" s="56">
        <f t="shared" si="2"/>
        <v>1170000</v>
      </c>
    </row>
    <row r="61" spans="1:11" s="1" customFormat="1" ht="12.75" customHeight="1" x14ac:dyDescent="0.25">
      <c r="A61" s="23"/>
      <c r="B61" s="57" t="s">
        <v>87</v>
      </c>
      <c r="C61" s="54"/>
      <c r="D61" s="55"/>
      <c r="E61" s="54"/>
      <c r="F61" s="56"/>
      <c r="G61" s="56"/>
    </row>
    <row r="62" spans="1:11" s="1" customFormat="1" ht="12.75" customHeight="1" x14ac:dyDescent="0.25">
      <c r="A62" s="23"/>
      <c r="B62" s="100" t="s">
        <v>88</v>
      </c>
      <c r="C62" s="58" t="s">
        <v>89</v>
      </c>
      <c r="D62" s="101">
        <v>3</v>
      </c>
      <c r="E62" s="58" t="s">
        <v>41</v>
      </c>
      <c r="F62" s="56">
        <v>22598</v>
      </c>
      <c r="G62" s="56">
        <f t="shared" si="2"/>
        <v>67794</v>
      </c>
    </row>
    <row r="63" spans="1:11" s="1" customFormat="1" ht="12.75" customHeight="1" x14ac:dyDescent="0.25">
      <c r="A63" s="23"/>
      <c r="B63" s="57" t="s">
        <v>90</v>
      </c>
      <c r="C63" s="58"/>
      <c r="D63" s="101"/>
      <c r="E63" s="58"/>
      <c r="F63" s="56"/>
      <c r="G63" s="56"/>
    </row>
    <row r="64" spans="1:11" s="1" customFormat="1" ht="12.75" customHeight="1" x14ac:dyDescent="0.25">
      <c r="A64" s="23"/>
      <c r="B64" s="115" t="s">
        <v>91</v>
      </c>
      <c r="C64" s="112" t="s">
        <v>92</v>
      </c>
      <c r="D64" s="113">
        <v>4</v>
      </c>
      <c r="E64" s="112" t="s">
        <v>93</v>
      </c>
      <c r="F64" s="114">
        <v>18270</v>
      </c>
      <c r="G64" s="56">
        <f>+D64*F64</f>
        <v>73080</v>
      </c>
    </row>
    <row r="65" spans="1:7" s="1" customFormat="1" ht="12.75" customHeight="1" x14ac:dyDescent="0.25">
      <c r="A65" s="71"/>
      <c r="B65" s="124" t="s">
        <v>94</v>
      </c>
      <c r="C65" s="121"/>
      <c r="D65" s="122"/>
      <c r="E65" s="121"/>
      <c r="F65" s="123"/>
      <c r="G65" s="114"/>
    </row>
    <row r="66" spans="1:7" s="1" customFormat="1" ht="12.75" customHeight="1" x14ac:dyDescent="0.25">
      <c r="A66" s="71"/>
      <c r="B66" s="120" t="s">
        <v>95</v>
      </c>
      <c r="C66" s="121" t="s">
        <v>69</v>
      </c>
      <c r="D66" s="122">
        <v>100</v>
      </c>
      <c r="E66" s="121" t="s">
        <v>85</v>
      </c>
      <c r="F66" s="123">
        <v>2000</v>
      </c>
      <c r="G66" s="125">
        <f t="shared" ref="G66" si="3">(D66*F66)</f>
        <v>200000</v>
      </c>
    </row>
    <row r="67" spans="1:7" s="1" customFormat="1" ht="13.5" customHeight="1" x14ac:dyDescent="0.25">
      <c r="A67" s="5"/>
      <c r="B67" s="116" t="s">
        <v>96</v>
      </c>
      <c r="C67" s="117"/>
      <c r="D67" s="117"/>
      <c r="E67" s="117"/>
      <c r="F67" s="118"/>
      <c r="G67" s="119">
        <f>SUM(G51:G66)</f>
        <v>12074874</v>
      </c>
    </row>
    <row r="68" spans="1:7" s="1" customFormat="1" ht="12" customHeight="1" x14ac:dyDescent="0.25">
      <c r="A68" s="2"/>
      <c r="B68" s="45"/>
      <c r="C68" s="46"/>
      <c r="D68" s="46"/>
      <c r="E68" s="59"/>
      <c r="F68" s="47"/>
      <c r="G68" s="47"/>
    </row>
    <row r="69" spans="1:7" s="1" customFormat="1" ht="12" customHeight="1" x14ac:dyDescent="0.25">
      <c r="A69" s="5"/>
      <c r="B69" s="34" t="s">
        <v>94</v>
      </c>
      <c r="C69" s="35"/>
      <c r="D69" s="36"/>
      <c r="E69" s="36"/>
      <c r="F69" s="37"/>
      <c r="G69" s="37"/>
    </row>
    <row r="70" spans="1:7" s="1" customFormat="1" ht="24" customHeight="1" x14ac:dyDescent="0.25">
      <c r="A70" s="5"/>
      <c r="B70" s="48" t="s">
        <v>97</v>
      </c>
      <c r="C70" s="49" t="s">
        <v>69</v>
      </c>
      <c r="D70" s="49" t="s">
        <v>70</v>
      </c>
      <c r="E70" s="48" t="s">
        <v>29</v>
      </c>
      <c r="F70" s="49" t="s">
        <v>30</v>
      </c>
      <c r="G70" s="48" t="s">
        <v>31</v>
      </c>
    </row>
    <row r="71" spans="1:7" s="1" customFormat="1" ht="12.75" customHeight="1" x14ac:dyDescent="0.25">
      <c r="A71" s="23"/>
      <c r="B71" s="99" t="s">
        <v>98</v>
      </c>
      <c r="C71" s="54" t="s">
        <v>84</v>
      </c>
      <c r="D71" s="56">
        <v>15000</v>
      </c>
      <c r="E71" s="31" t="s">
        <v>99</v>
      </c>
      <c r="F71" s="60">
        <v>7.5</v>
      </c>
      <c r="G71" s="56">
        <f>(D71*F71)</f>
        <v>112500</v>
      </c>
    </row>
    <row r="72" spans="1:7" s="1" customFormat="1" ht="13.5" customHeight="1" x14ac:dyDescent="0.25">
      <c r="A72" s="5"/>
      <c r="B72" s="61" t="s">
        <v>100</v>
      </c>
      <c r="C72" s="62"/>
      <c r="D72" s="62"/>
      <c r="E72" s="62"/>
      <c r="F72" s="63"/>
      <c r="G72" s="64">
        <f>SUM(G71)</f>
        <v>112500</v>
      </c>
    </row>
    <row r="73" spans="1:7" s="1" customFormat="1" ht="12" customHeight="1" x14ac:dyDescent="0.25">
      <c r="A73" s="2"/>
      <c r="B73" s="74"/>
      <c r="C73" s="74"/>
      <c r="D73" s="74"/>
      <c r="E73" s="74"/>
      <c r="F73" s="75"/>
      <c r="G73" s="75"/>
    </row>
    <row r="74" spans="1:7" s="1" customFormat="1" ht="12" customHeight="1" x14ac:dyDescent="0.25">
      <c r="A74" s="71"/>
      <c r="B74" s="76" t="s">
        <v>101</v>
      </c>
      <c r="C74" s="77"/>
      <c r="D74" s="77"/>
      <c r="E74" s="77"/>
      <c r="F74" s="77"/>
      <c r="G74" s="78">
        <f>G31+G36+G47+G67+G72</f>
        <v>29987374</v>
      </c>
    </row>
    <row r="75" spans="1:7" s="1" customFormat="1" ht="12" customHeight="1" x14ac:dyDescent="0.25">
      <c r="A75" s="71"/>
      <c r="B75" s="79" t="s">
        <v>102</v>
      </c>
      <c r="C75" s="66"/>
      <c r="D75" s="66"/>
      <c r="E75" s="66"/>
      <c r="F75" s="66"/>
      <c r="G75" s="80">
        <f>G74*0.05</f>
        <v>1499368.7000000002</v>
      </c>
    </row>
    <row r="76" spans="1:7" s="1" customFormat="1" ht="12" customHeight="1" x14ac:dyDescent="0.25">
      <c r="A76" s="71"/>
      <c r="B76" s="81" t="s">
        <v>103</v>
      </c>
      <c r="C76" s="65"/>
      <c r="D76" s="65"/>
      <c r="E76" s="65"/>
      <c r="F76" s="65"/>
      <c r="G76" s="82">
        <f>G75+G74</f>
        <v>31486742.699999999</v>
      </c>
    </row>
    <row r="77" spans="1:7" s="1" customFormat="1" ht="12" customHeight="1" x14ac:dyDescent="0.25">
      <c r="A77" s="71"/>
      <c r="B77" s="79" t="s">
        <v>104</v>
      </c>
      <c r="C77" s="66"/>
      <c r="D77" s="66"/>
      <c r="E77" s="66"/>
      <c r="F77" s="66"/>
      <c r="G77" s="80">
        <f>G12</f>
        <v>35000000</v>
      </c>
    </row>
    <row r="78" spans="1:7" s="1" customFormat="1" ht="12" customHeight="1" x14ac:dyDescent="0.25">
      <c r="A78" s="71"/>
      <c r="B78" s="83" t="s">
        <v>105</v>
      </c>
      <c r="C78" s="84"/>
      <c r="D78" s="84"/>
      <c r="E78" s="84"/>
      <c r="F78" s="84"/>
      <c r="G78" s="85">
        <f>G77-G76</f>
        <v>3513257.3000000007</v>
      </c>
    </row>
    <row r="79" spans="1:7" s="1" customFormat="1" ht="12" customHeight="1" x14ac:dyDescent="0.25">
      <c r="A79" s="71"/>
      <c r="B79" s="72" t="s">
        <v>106</v>
      </c>
      <c r="C79" s="73"/>
      <c r="D79" s="73"/>
      <c r="E79" s="73"/>
      <c r="F79" s="73"/>
      <c r="G79" s="68"/>
    </row>
    <row r="80" spans="1:7" s="1" customFormat="1" ht="12.75" customHeight="1" thickBot="1" x14ac:dyDescent="0.3">
      <c r="A80" s="71"/>
      <c r="B80" s="86"/>
      <c r="C80" s="73"/>
      <c r="D80" s="73"/>
      <c r="E80" s="73"/>
      <c r="F80" s="73"/>
      <c r="G80" s="68"/>
    </row>
    <row r="81" spans="1:7" s="1" customFormat="1" ht="12" customHeight="1" x14ac:dyDescent="0.25">
      <c r="A81" s="71"/>
      <c r="B81" s="88" t="s">
        <v>107</v>
      </c>
      <c r="C81" s="89"/>
      <c r="D81" s="89"/>
      <c r="E81" s="89"/>
      <c r="F81" s="90"/>
      <c r="G81" s="68"/>
    </row>
    <row r="82" spans="1:7" s="1" customFormat="1" ht="12" customHeight="1" x14ac:dyDescent="0.25">
      <c r="A82" s="71"/>
      <c r="B82" s="91" t="s">
        <v>108</v>
      </c>
      <c r="C82" s="70"/>
      <c r="D82" s="70"/>
      <c r="E82" s="70"/>
      <c r="F82" s="92"/>
      <c r="G82" s="68"/>
    </row>
    <row r="83" spans="1:7" s="1" customFormat="1" ht="12" customHeight="1" x14ac:dyDescent="0.25">
      <c r="A83" s="71"/>
      <c r="B83" s="91" t="s">
        <v>109</v>
      </c>
      <c r="C83" s="70"/>
      <c r="D83" s="70"/>
      <c r="E83" s="70"/>
      <c r="F83" s="92"/>
      <c r="G83" s="68"/>
    </row>
    <row r="84" spans="1:7" s="1" customFormat="1" ht="12" customHeight="1" x14ac:dyDescent="0.25">
      <c r="A84" s="71"/>
      <c r="B84" s="91" t="s">
        <v>110</v>
      </c>
      <c r="C84" s="70"/>
      <c r="D84" s="70"/>
      <c r="E84" s="70"/>
      <c r="F84" s="92"/>
      <c r="G84" s="68"/>
    </row>
    <row r="85" spans="1:7" s="1" customFormat="1" ht="12" customHeight="1" x14ac:dyDescent="0.25">
      <c r="A85" s="71"/>
      <c r="B85" s="91" t="s">
        <v>111</v>
      </c>
      <c r="C85" s="70"/>
      <c r="D85" s="70"/>
      <c r="E85" s="70"/>
      <c r="F85" s="92"/>
      <c r="G85" s="68"/>
    </row>
    <row r="86" spans="1:7" s="1" customFormat="1" ht="12" customHeight="1" x14ac:dyDescent="0.25">
      <c r="A86" s="71"/>
      <c r="B86" s="91" t="s">
        <v>112</v>
      </c>
      <c r="C86" s="70"/>
      <c r="D86" s="70"/>
      <c r="E86" s="70"/>
      <c r="F86" s="92"/>
      <c r="G86" s="68"/>
    </row>
    <row r="87" spans="1:7" s="1" customFormat="1" ht="12.75" customHeight="1" thickBot="1" x14ac:dyDescent="0.3">
      <c r="A87" s="71"/>
      <c r="B87" s="93" t="s">
        <v>113</v>
      </c>
      <c r="C87" s="94"/>
      <c r="D87" s="94"/>
      <c r="E87" s="94"/>
      <c r="F87" s="95"/>
      <c r="G87" s="68"/>
    </row>
    <row r="88" spans="1:7" s="1" customFormat="1" ht="12.75" customHeight="1" x14ac:dyDescent="0.25">
      <c r="A88" s="71"/>
      <c r="B88" s="87"/>
      <c r="C88" s="70"/>
      <c r="D88" s="70"/>
      <c r="E88" s="70"/>
      <c r="F88" s="70"/>
      <c r="G88" s="68"/>
    </row>
    <row r="89" spans="1:7" s="1" customFormat="1" ht="15" customHeight="1" thickBot="1" x14ac:dyDescent="0.3">
      <c r="A89" s="71"/>
      <c r="B89" s="137" t="s">
        <v>114</v>
      </c>
      <c r="C89" s="138"/>
      <c r="D89" s="139"/>
      <c r="E89" s="140"/>
      <c r="F89" s="140"/>
      <c r="G89" s="68"/>
    </row>
    <row r="90" spans="1:7" s="1" customFormat="1" ht="12" customHeight="1" x14ac:dyDescent="0.25">
      <c r="A90" s="71"/>
      <c r="B90" s="141" t="s">
        <v>97</v>
      </c>
      <c r="C90" s="142" t="s">
        <v>115</v>
      </c>
      <c r="D90" s="143" t="s">
        <v>116</v>
      </c>
      <c r="E90" s="140"/>
      <c r="F90" s="140"/>
      <c r="G90" s="68"/>
    </row>
    <row r="91" spans="1:7" s="1" customFormat="1" ht="12" customHeight="1" x14ac:dyDescent="0.25">
      <c r="A91" s="71"/>
      <c r="B91" s="144" t="s">
        <v>117</v>
      </c>
      <c r="C91" s="145">
        <f>G31</f>
        <v>15100000</v>
      </c>
      <c r="D91" s="146">
        <f>(C91/C97)</f>
        <v>0.47956691309323657</v>
      </c>
      <c r="E91" s="140"/>
      <c r="F91" s="140"/>
      <c r="G91" s="68"/>
    </row>
    <row r="92" spans="1:7" s="1" customFormat="1" ht="12" customHeight="1" x14ac:dyDescent="0.25">
      <c r="A92" s="71"/>
      <c r="B92" s="144" t="s">
        <v>118</v>
      </c>
      <c r="C92" s="145">
        <f>G36</f>
        <v>0</v>
      </c>
      <c r="D92" s="146">
        <v>0</v>
      </c>
      <c r="E92" s="140"/>
      <c r="F92" s="140"/>
      <c r="G92" s="68"/>
    </row>
    <row r="93" spans="1:7" s="1" customFormat="1" ht="12" customHeight="1" x14ac:dyDescent="0.25">
      <c r="A93" s="71"/>
      <c r="B93" s="144" t="s">
        <v>119</v>
      </c>
      <c r="C93" s="145">
        <f>G47</f>
        <v>2700000</v>
      </c>
      <c r="D93" s="146">
        <f>(C93/C97)</f>
        <v>8.5750375188856864E-2</v>
      </c>
      <c r="E93" s="140"/>
      <c r="F93" s="140"/>
      <c r="G93" s="68"/>
    </row>
    <row r="94" spans="1:7" s="1" customFormat="1" ht="12" customHeight="1" x14ac:dyDescent="0.25">
      <c r="A94" s="71"/>
      <c r="B94" s="144" t="s">
        <v>68</v>
      </c>
      <c r="C94" s="145">
        <f>G67</f>
        <v>12074874</v>
      </c>
      <c r="D94" s="146">
        <f>(C94/C97)</f>
        <v>0.3834907317993233</v>
      </c>
      <c r="E94" s="140"/>
      <c r="F94" s="140"/>
      <c r="G94" s="68"/>
    </row>
    <row r="95" spans="1:7" s="1" customFormat="1" ht="12" customHeight="1" x14ac:dyDescent="0.25">
      <c r="A95" s="71"/>
      <c r="B95" s="144" t="s">
        <v>120</v>
      </c>
      <c r="C95" s="147">
        <f>G72</f>
        <v>112500</v>
      </c>
      <c r="D95" s="146">
        <f>(C95/C97)</f>
        <v>3.5729322995357027E-3</v>
      </c>
      <c r="E95" s="148"/>
      <c r="F95" s="148"/>
      <c r="G95" s="68"/>
    </row>
    <row r="96" spans="1:7" s="1" customFormat="1" ht="12" customHeight="1" x14ac:dyDescent="0.25">
      <c r="A96" s="71"/>
      <c r="B96" s="144" t="s">
        <v>121</v>
      </c>
      <c r="C96" s="147">
        <f>G75</f>
        <v>1499368.7000000002</v>
      </c>
      <c r="D96" s="146">
        <f>(C96/C97)</f>
        <v>4.7619047619047623E-2</v>
      </c>
      <c r="E96" s="148"/>
      <c r="F96" s="148"/>
      <c r="G96" s="68"/>
    </row>
    <row r="97" spans="1:7" s="1" customFormat="1" ht="12.75" customHeight="1" thickBot="1" x14ac:dyDescent="0.3">
      <c r="A97" s="71"/>
      <c r="B97" s="149" t="s">
        <v>122</v>
      </c>
      <c r="C97" s="150">
        <f>SUM(C91:C96)</f>
        <v>31486742.699999999</v>
      </c>
      <c r="D97" s="151">
        <f>SUM(D91:D96)</f>
        <v>1</v>
      </c>
      <c r="E97" s="148"/>
      <c r="F97" s="148"/>
      <c r="G97" s="68"/>
    </row>
    <row r="98" spans="1:7" s="1" customFormat="1" ht="12" customHeight="1" x14ac:dyDescent="0.25">
      <c r="A98" s="71"/>
      <c r="B98" s="152"/>
      <c r="C98" s="153"/>
      <c r="D98" s="153"/>
      <c r="E98" s="153"/>
      <c r="F98" s="153"/>
      <c r="G98" s="68"/>
    </row>
    <row r="99" spans="1:7" s="1" customFormat="1" ht="12.75" customHeight="1" x14ac:dyDescent="0.25">
      <c r="A99" s="71"/>
      <c r="B99" s="154"/>
      <c r="C99" s="153"/>
      <c r="D99" s="153"/>
      <c r="E99" s="153"/>
      <c r="F99" s="153"/>
      <c r="G99" s="68"/>
    </row>
    <row r="100" spans="1:7" s="1" customFormat="1" ht="12" customHeight="1" thickBot="1" x14ac:dyDescent="0.3">
      <c r="A100" s="67"/>
      <c r="B100" s="155"/>
      <c r="C100" s="156" t="s">
        <v>123</v>
      </c>
      <c r="D100" s="157"/>
      <c r="E100" s="158"/>
      <c r="F100" s="159"/>
      <c r="G100" s="68"/>
    </row>
    <row r="101" spans="1:7" s="1" customFormat="1" ht="12" customHeight="1" x14ac:dyDescent="0.25">
      <c r="A101" s="71"/>
      <c r="B101" s="160" t="s">
        <v>124</v>
      </c>
      <c r="C101" s="161">
        <v>34000</v>
      </c>
      <c r="D101" s="161">
        <v>35000</v>
      </c>
      <c r="E101" s="162">
        <v>36000</v>
      </c>
      <c r="F101" s="163"/>
      <c r="G101" s="69"/>
    </row>
    <row r="102" spans="1:7" s="1" customFormat="1" ht="12.75" customHeight="1" thickBot="1" x14ac:dyDescent="0.3">
      <c r="A102" s="71"/>
      <c r="B102" s="149" t="s">
        <v>125</v>
      </c>
      <c r="C102" s="150">
        <f>(G76/C101)</f>
        <v>926.08066764705882</v>
      </c>
      <c r="D102" s="150">
        <f>(G76/D101)</f>
        <v>899.62121999999999</v>
      </c>
      <c r="E102" s="164">
        <f>(G76/E101)</f>
        <v>874.6317416666667</v>
      </c>
      <c r="F102" s="163"/>
      <c r="G102" s="69"/>
    </row>
    <row r="103" spans="1:7" s="1" customFormat="1" ht="15.6" customHeight="1" x14ac:dyDescent="0.25">
      <c r="A103" s="71"/>
      <c r="B103" s="165" t="s">
        <v>126</v>
      </c>
      <c r="C103" s="166"/>
      <c r="D103" s="166"/>
      <c r="E103" s="166"/>
      <c r="F103" s="166"/>
      <c r="G103" s="166"/>
    </row>
  </sheetData>
  <mergeCells count="8">
    <mergeCell ref="B17:G17"/>
    <mergeCell ref="B89:C8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Julio Cofre</cp:lastModifiedBy>
  <cp:revision/>
  <dcterms:created xsi:type="dcterms:W3CDTF">2020-11-27T12:49:26Z</dcterms:created>
  <dcterms:modified xsi:type="dcterms:W3CDTF">2022-06-21T13:10:22Z</dcterms:modified>
  <cp:category/>
  <cp:contentStatus/>
</cp:coreProperties>
</file>