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FRUTIL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0" i="1" l="1"/>
  <c r="G21" i="1"/>
  <c r="G22" i="1"/>
  <c r="G23" i="1"/>
  <c r="G24" i="1"/>
  <c r="G25" i="1"/>
  <c r="G26" i="1"/>
  <c r="G19" i="1"/>
  <c r="G34" i="1"/>
  <c r="G35" i="1"/>
  <c r="G36" i="1"/>
  <c r="G33" i="1"/>
  <c r="G63" i="1"/>
  <c r="G64" i="1"/>
  <c r="G65" i="1"/>
  <c r="G59" i="1"/>
  <c r="G57" i="1"/>
  <c r="G56" i="1"/>
  <c r="G54" i="1"/>
  <c r="G52" i="1"/>
  <c r="G51" i="1"/>
  <c r="G50" i="1"/>
  <c r="G49" i="1"/>
  <c r="G47" i="1"/>
  <c r="G46" i="1"/>
  <c r="G45" i="1"/>
  <c r="G44" i="1"/>
  <c r="G43" i="1"/>
  <c r="G42" i="1"/>
  <c r="G40" i="1"/>
  <c r="D94" i="1"/>
  <c r="C85" i="1"/>
  <c r="G70" i="1"/>
  <c r="G66" i="1" l="1"/>
  <c r="C88" i="1" s="1"/>
  <c r="G60" i="1"/>
  <c r="C87" i="1" s="1"/>
  <c r="G37" i="1"/>
  <c r="C86" i="1" s="1"/>
  <c r="G27" i="1"/>
  <c r="G67" i="1" l="1"/>
  <c r="G68" i="1" s="1"/>
  <c r="G69" i="1" s="1"/>
  <c r="C84" i="1"/>
  <c r="C89" i="1" l="1"/>
  <c r="C90" i="1" s="1"/>
  <c r="D95" i="1"/>
  <c r="C95" i="1"/>
  <c r="G71" i="1"/>
  <c r="E95" i="1"/>
  <c r="D84" i="1" l="1"/>
  <c r="D86" i="1"/>
  <c r="D88" i="1"/>
  <c r="D89" i="1"/>
  <c r="D87" i="1"/>
  <c r="D90" i="1" l="1"/>
</calcChain>
</file>

<file path=xl/sharedStrings.xml><?xml version="1.0" encoding="utf-8"?>
<sst xmlns="http://schemas.openxmlformats.org/spreadsheetml/2006/main" count="188" uniqueCount="130">
  <si>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</si>
  <si>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</si>
  <si>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</si>
  <si>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</si>
  <si>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</si>
  <si>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</si>
  <si>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</si>
  <si>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</si>
  <si>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</si>
  <si>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</si>
  <si>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</si>
  <si>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</si>
  <si>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</si>
  <si>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</si>
  <si>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</si>
  <si>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</si>
  <si>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</si>
  <si>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</si>
  <si>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</si>
  <si>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</si>
  <si>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</si>
  <si>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</si>
  <si>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</si>
  <si>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</si>
  <si>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</si>
  <si>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</si>
  <si>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</si>
  <si>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</si>
  <si>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</si>
  <si>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</si>
  <si>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</si>
  <si>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</si>
  <si>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</si>
  <si>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</si>
  <si>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</si>
  <si>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</si>
  <si>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</si>
  <si>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</si>
  <si>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</si>
  <si>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</si>
  <si>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</si>
  <si>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</si>
  <si>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</si>
  <si>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</si>
  <si>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</si>
  <si>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</si>
  <si>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</si>
  <si>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</si>
  <si>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</si>
  <si>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</si>
  <si>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</si>
  <si>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</si>
  <si>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</si>
  <si>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</si>
  <si>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</si>
  <si>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INSECTICIDA</t>
  </si>
  <si>
    <t>PLANTINES</t>
  </si>
  <si>
    <t>kg</t>
  </si>
  <si>
    <t>Plantacion</t>
  </si>
  <si>
    <t>Agosto</t>
  </si>
  <si>
    <t>Fertiriegos</t>
  </si>
  <si>
    <t>Anual</t>
  </si>
  <si>
    <t>Control de Malezas Manual</t>
  </si>
  <si>
    <t>Cultivador</t>
  </si>
  <si>
    <t>Otoño</t>
  </si>
  <si>
    <t>Apli.Pesticidas</t>
  </si>
  <si>
    <t>Acarreo</t>
  </si>
  <si>
    <t>Cosecha</t>
  </si>
  <si>
    <t>KG</t>
  </si>
  <si>
    <t>Dic.- Marzo</t>
  </si>
  <si>
    <t>Arado Camellon</t>
  </si>
  <si>
    <t>Rastrajes</t>
  </si>
  <si>
    <t>Subsolado</t>
  </si>
  <si>
    <t>Acarreo insumos</t>
  </si>
  <si>
    <t>Postura polietileno</t>
  </si>
  <si>
    <t>Plántula</t>
  </si>
  <si>
    <t>FERTILIZANTES</t>
  </si>
  <si>
    <t>Ultrasol de crecimiento</t>
  </si>
  <si>
    <t>Kg</t>
  </si>
  <si>
    <t>Ultrasol multipropósito</t>
  </si>
  <si>
    <t>Ultrasol Producción</t>
  </si>
  <si>
    <t>Noviembre-Marzo</t>
  </si>
  <si>
    <t>Nitrofosca folIar PS</t>
  </si>
  <si>
    <t>lt</t>
  </si>
  <si>
    <t>Octubre-Abril</t>
  </si>
  <si>
    <t>Ruka mix</t>
  </si>
  <si>
    <t>Frutaliv</t>
  </si>
  <si>
    <t>Octubre-Diciembre</t>
  </si>
  <si>
    <t>FUNGUICIDAS</t>
  </si>
  <si>
    <t>PHYTON 27</t>
  </si>
  <si>
    <t>Enero</t>
  </si>
  <si>
    <t>Caldo bordeles</t>
  </si>
  <si>
    <t>Julio -Agosto</t>
  </si>
  <si>
    <t>Robral 50 WP</t>
  </si>
  <si>
    <t>septiembre-octubre</t>
  </si>
  <si>
    <t xml:space="preserve">Amistar TOP </t>
  </si>
  <si>
    <t>HERBICIDA</t>
  </si>
  <si>
    <t>Farmon</t>
  </si>
  <si>
    <t>Punto 70 wp</t>
  </si>
  <si>
    <t>Chess 50WG</t>
  </si>
  <si>
    <t>Diciembre</t>
  </si>
  <si>
    <t>ACARICIDA</t>
  </si>
  <si>
    <t>Springer 24 sc</t>
  </si>
  <si>
    <t>Noviembre-Enero</t>
  </si>
  <si>
    <t>Polietileno bicolor tratamiento  UV</t>
  </si>
  <si>
    <t>Septiembre-Octubre</t>
  </si>
  <si>
    <t>Energía eléctrica</t>
  </si>
  <si>
    <t>kw</t>
  </si>
  <si>
    <t>anual</t>
  </si>
  <si>
    <t>Análisi de suelo</t>
  </si>
  <si>
    <t>análisis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</si>
  <si>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</si>
  <si>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</si>
  <si>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FRUTILLA</t>
  </si>
  <si>
    <t>ALBION</t>
  </si>
  <si>
    <t>MEDIO</t>
  </si>
  <si>
    <t>ARAUCANÍA</t>
  </si>
  <si>
    <t>JM</t>
  </si>
  <si>
    <t>NOVIEMBRE 2022 A MARZO 2023</t>
  </si>
  <si>
    <t>LOCAL Y REGIONAL</t>
  </si>
  <si>
    <t>DICIEMBRE-MARZO</t>
  </si>
  <si>
    <t>HELADA</t>
  </si>
  <si>
    <t>RENDIMIENTO (Kilos/ha)</t>
  </si>
  <si>
    <t xml:space="preserve">GALVARINO </t>
  </si>
  <si>
    <t xml:space="preserve">JH </t>
  </si>
  <si>
    <t>Costo unitario ($/ kilo) (*)</t>
  </si>
  <si>
    <t>PRECIO ESPERADO ($/kilos)</t>
  </si>
  <si>
    <t>ESCENARIOS COSTO UNITARIO  ($/kilo)</t>
  </si>
  <si>
    <t>$/há</t>
  </si>
  <si>
    <t>Rendimiento  (kilos/há)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</si>
</sst>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3"/>
  </cellStyleXfs>
  <cellXfs count="14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3" fontId="2" fillId="3" borderId="1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wrapText="1"/>
    </xf>
    <xf numFmtId="3" fontId="7" fillId="0" borderId="36" xfId="0" applyNumberFormat="1" applyFont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3" fontId="7" fillId="0" borderId="42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3" fontId="5" fillId="0" borderId="36" xfId="0" applyNumberFormat="1" applyFont="1" applyFill="1" applyBorder="1" applyAlignment="1">
      <alignment horizontal="center"/>
    </xf>
    <xf numFmtId="3" fontId="7" fillId="0" borderId="36" xfId="0" applyNumberFormat="1" applyFont="1" applyFill="1" applyBorder="1" applyAlignment="1">
      <alignment horizontal="center"/>
    </xf>
    <xf numFmtId="167" fontId="5" fillId="0" borderId="36" xfId="0" applyNumberFormat="1" applyFont="1" applyBorder="1" applyAlignment="1">
      <alignment horizontal="center"/>
    </xf>
    <xf numFmtId="167" fontId="5" fillId="0" borderId="36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9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9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49" fontId="9" fillId="3" borderId="9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 wrapText="1"/>
    </xf>
    <xf numFmtId="49" fontId="9" fillId="3" borderId="37" xfId="0" applyNumberFormat="1" applyFont="1" applyFill="1" applyBorder="1" applyAlignment="1">
      <alignment horizontal="center" vertical="center" wrapText="1"/>
    </xf>
    <xf numFmtId="49" fontId="9" fillId="3" borderId="37" xfId="0" applyNumberFormat="1" applyFont="1" applyFill="1" applyBorder="1" applyAlignment="1">
      <alignment horizontal="right" vertical="center" wrapText="1"/>
    </xf>
    <xf numFmtId="0" fontId="1" fillId="0" borderId="13" xfId="0" applyNumberFormat="1" applyFont="1" applyBorder="1" applyAlignment="1"/>
    <xf numFmtId="0" fontId="1" fillId="2" borderId="15" xfId="0" applyFont="1" applyFill="1" applyBorder="1" applyAlignment="1"/>
    <xf numFmtId="49" fontId="2" fillId="3" borderId="36" xfId="0" applyNumberFormat="1" applyFont="1" applyFill="1" applyBorder="1" applyAlignment="1">
      <alignment vertical="center"/>
    </xf>
    <xf numFmtId="0" fontId="2" fillId="3" borderId="36" xfId="0" applyFont="1" applyFill="1" applyBorder="1" applyAlignment="1">
      <alignment horizontal="center" vertical="center"/>
    </xf>
    <xf numFmtId="49" fontId="9" fillId="3" borderId="37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/>
    <xf numFmtId="49" fontId="1" fillId="2" borderId="13" xfId="0" applyNumberFormat="1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164" fontId="9" fillId="2" borderId="1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vertical="center"/>
    </xf>
    <xf numFmtId="0" fontId="1" fillId="2" borderId="27" xfId="0" applyFont="1" applyFill="1" applyBorder="1" applyAlignment="1"/>
    <xf numFmtId="0" fontId="1" fillId="2" borderId="28" xfId="0" applyFont="1" applyFill="1" applyBorder="1" applyAlignment="1"/>
    <xf numFmtId="49" fontId="1" fillId="2" borderId="29" xfId="0" applyNumberFormat="1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0" fontId="1" fillId="8" borderId="25" xfId="0" applyFont="1" applyFill="1" applyBorder="1" applyAlignment="1"/>
    <xf numFmtId="0" fontId="1" fillId="6" borderId="13" xfId="0" applyFont="1" applyFill="1" applyBorder="1" applyAlignment="1"/>
    <xf numFmtId="49" fontId="4" fillId="7" borderId="16" xfId="0" applyNumberFormat="1" applyFont="1" applyFill="1" applyBorder="1" applyAlignment="1">
      <alignment vertical="center"/>
    </xf>
    <xf numFmtId="49" fontId="4" fillId="7" borderId="14" xfId="0" applyNumberFormat="1" applyFont="1" applyFill="1" applyBorder="1" applyAlignment="1">
      <alignment horizontal="center" vertical="center"/>
    </xf>
    <xf numFmtId="49" fontId="1" fillId="7" borderId="17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19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9" fillId="6" borderId="13" xfId="0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vertical="center"/>
    </xf>
    <xf numFmtId="165" fontId="4" fillId="7" borderId="21" xfId="0" applyNumberFormat="1" applyFont="1" applyFill="1" applyBorder="1" applyAlignment="1">
      <alignment vertical="center"/>
    </xf>
    <xf numFmtId="9" fontId="4" fillId="7" borderId="22" xfId="0" applyNumberFormat="1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3" fontId="4" fillId="7" borderId="35" xfId="0" applyNumberFormat="1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horizontal="right" vertical="center"/>
    </xf>
    <xf numFmtId="165" fontId="4" fillId="7" borderId="2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3" fontId="6" fillId="0" borderId="36" xfId="0" applyNumberFormat="1" applyFont="1" applyBorder="1" applyAlignment="1">
      <alignment horizontal="left"/>
    </xf>
    <xf numFmtId="3" fontId="7" fillId="0" borderId="36" xfId="0" applyNumberFormat="1" applyFont="1" applyFill="1" applyBorder="1" applyAlignment="1">
      <alignment horizontal="left"/>
    </xf>
    <xf numFmtId="3" fontId="7" fillId="0" borderId="36" xfId="0" applyNumberFormat="1" applyFont="1" applyFill="1" applyBorder="1" applyAlignment="1">
      <alignment horizontal="left" wrapText="1"/>
    </xf>
    <xf numFmtId="3" fontId="7" fillId="0" borderId="36" xfId="0" applyNumberFormat="1" applyFont="1" applyBorder="1" applyAlignment="1">
      <alignment horizontal="left"/>
    </xf>
    <xf numFmtId="3" fontId="7" fillId="0" borderId="36" xfId="0" applyNumberFormat="1" applyFont="1" applyBorder="1" applyAlignment="1">
      <alignment horizontal="left" wrapText="1"/>
    </xf>
    <xf numFmtId="3" fontId="6" fillId="0" borderId="36" xfId="0" applyNumberFormat="1" applyFont="1" applyFill="1" applyBorder="1" applyAlignment="1">
      <alignment horizontal="left" wrapText="1"/>
    </xf>
    <xf numFmtId="3" fontId="6" fillId="0" borderId="36" xfId="0" applyNumberFormat="1" applyFont="1" applyBorder="1" applyAlignment="1">
      <alignment horizontal="left" wrapText="1"/>
    </xf>
    <xf numFmtId="14" fontId="5" fillId="0" borderId="41" xfId="1" applyNumberFormat="1" applyFont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/>
    </xf>
    <xf numFmtId="166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3" fontId="7" fillId="0" borderId="36" xfId="0" applyNumberFormat="1" applyFont="1" applyBorder="1" applyAlignment="1">
      <alignment horizontal="right"/>
    </xf>
    <xf numFmtId="3" fontId="5" fillId="0" borderId="36" xfId="0" applyNumberFormat="1" applyFont="1" applyFill="1" applyBorder="1" applyAlignment="1">
      <alignment horizontal="right"/>
    </xf>
    <xf numFmtId="3" fontId="7" fillId="9" borderId="36" xfId="0" applyNumberFormat="1" applyFont="1" applyFill="1" applyBorder="1" applyAlignment="1">
      <alignment horizontal="right"/>
    </xf>
    <xf numFmtId="3" fontId="1" fillId="0" borderId="36" xfId="1" applyNumberFormat="1" applyFon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7" fillId="0" borderId="36" xfId="0" applyNumberFormat="1" applyFont="1" applyFill="1" applyBorder="1" applyAlignment="1">
      <alignment horizontal="right"/>
    </xf>
    <xf numFmtId="0" fontId="2" fillId="3" borderId="36" xfId="0" applyFont="1" applyFill="1" applyBorder="1" applyAlignment="1">
      <alignment horizontal="right" vertical="center"/>
    </xf>
    <xf numFmtId="3" fontId="2" fillId="3" borderId="36" xfId="0" applyNumberFormat="1" applyFont="1" applyFill="1" applyBorder="1" applyAlignment="1">
      <alignment horizontal="right" vertical="center"/>
    </xf>
    <xf numFmtId="3" fontId="7" fillId="0" borderId="42" xfId="0" applyNumberFormat="1" applyFont="1" applyBorder="1" applyAlignment="1">
      <alignment horizontal="right" vertical="center"/>
    </xf>
    <xf numFmtId="3" fontId="5" fillId="0" borderId="42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 vertical="center"/>
    </xf>
    <xf numFmtId="0" fontId="1" fillId="2" borderId="43" xfId="0" applyFont="1" applyFill="1" applyBorder="1" applyAlignment="1"/>
    <xf numFmtId="49" fontId="2" fillId="3" borderId="44" xfId="0" applyNumberFormat="1" applyFont="1" applyFill="1" applyBorder="1" applyAlignment="1">
      <alignment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right" vertical="center"/>
    </xf>
    <xf numFmtId="3" fontId="2" fillId="3" borderId="44" xfId="0" applyNumberFormat="1" applyFont="1" applyFill="1" applyBorder="1" applyAlignment="1">
      <alignment horizontal="right" vertical="center"/>
    </xf>
    <xf numFmtId="0" fontId="9" fillId="5" borderId="13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5" borderId="46" xfId="0" applyFont="1" applyFill="1" applyBorder="1" applyAlignment="1">
      <alignment vertical="center"/>
    </xf>
    <xf numFmtId="164" fontId="9" fillId="5" borderId="47" xfId="0" applyNumberFormat="1" applyFont="1" applyFill="1" applyBorder="1" applyAlignment="1">
      <alignment vertical="center"/>
    </xf>
    <xf numFmtId="164" fontId="9" fillId="3" borderId="49" xfId="0" applyNumberFormat="1" applyFont="1" applyFill="1" applyBorder="1" applyAlignment="1">
      <alignment vertical="center"/>
    </xf>
    <xf numFmtId="164" fontId="9" fillId="5" borderId="49" xfId="0" applyNumberFormat="1" applyFont="1" applyFill="1" applyBorder="1" applyAlignment="1">
      <alignment vertical="center"/>
    </xf>
    <xf numFmtId="0" fontId="9" fillId="5" borderId="51" xfId="0" applyFont="1" applyFill="1" applyBorder="1" applyAlignment="1">
      <alignment vertical="center"/>
    </xf>
    <xf numFmtId="164" fontId="9" fillId="5" borderId="52" xfId="0" applyNumberFormat="1" applyFont="1" applyFill="1" applyBorder="1" applyAlignment="1">
      <alignment vertical="center"/>
    </xf>
    <xf numFmtId="49" fontId="9" fillId="5" borderId="45" xfId="0" applyNumberFormat="1" applyFont="1" applyFill="1" applyBorder="1" applyAlignment="1">
      <alignment vertical="center"/>
    </xf>
    <xf numFmtId="49" fontId="9" fillId="3" borderId="48" xfId="0" applyNumberFormat="1" applyFont="1" applyFill="1" applyBorder="1" applyAlignment="1">
      <alignment vertical="center"/>
    </xf>
    <xf numFmtId="49" fontId="9" fillId="5" borderId="48" xfId="0" applyNumberFormat="1" applyFont="1" applyFill="1" applyBorder="1" applyAlignment="1">
      <alignment vertical="center"/>
    </xf>
    <xf numFmtId="49" fontId="9" fillId="5" borderId="50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horizontal="center" vertical="center"/>
    </xf>
    <xf numFmtId="49" fontId="12" fillId="8" borderId="39" xfId="0" applyNumberFormat="1" applyFont="1" applyFill="1" applyBorder="1" applyAlignment="1">
      <alignment horizontal="center" vertical="center"/>
    </xf>
    <xf numFmtId="49" fontId="12" fillId="8" borderId="40" xfId="0" applyNumberFormat="1" applyFont="1" applyFill="1" applyBorder="1" applyAlignment="1">
      <alignment horizontal="center" vertical="center"/>
    </xf>
    <xf numFmtId="49" fontId="12" fillId="8" borderId="23" xfId="0" applyNumberFormat="1" applyFont="1" applyFill="1" applyBorder="1" applyAlignment="1">
      <alignment vertical="center"/>
    </xf>
    <xf numFmtId="0" fontId="4" fillId="8" borderId="24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topLeftCell="A35" zoomScaleNormal="100" workbookViewId="0">
      <selection activeCell="G85" sqref="G85"/>
    </sheetView>
  </sheetViews>
  <sheetFormatPr baseColWidth="10" defaultColWidth="10.85546875" defaultRowHeight="11.25" customHeight="1" x14ac:dyDescent="0.25"/>
  <cols>
    <col min="1" max="1" width="15.5703125" style="23" customWidth="1"/>
    <col min="2" max="2" width="21.28515625" style="23" customWidth="1"/>
    <col min="3" max="3" width="17" style="23" customWidth="1"/>
    <col min="4" max="4" width="14.85546875" style="23" customWidth="1"/>
    <col min="5" max="5" width="14.42578125" style="23" customWidth="1"/>
    <col min="6" max="6" width="18.7109375" style="23" customWidth="1"/>
    <col min="7" max="7" width="17.140625" style="87" customWidth="1"/>
    <col min="8" max="255" width="10.85546875" style="23" customWidth="1"/>
    <col min="256" max="16384" width="10.85546875" style="24"/>
  </cols>
  <sheetData>
    <row r="1" spans="1:7" ht="15" customHeight="1" x14ac:dyDescent="0.25">
      <c r="A1" s="21"/>
      <c r="B1" s="21"/>
      <c r="C1" s="21"/>
      <c r="D1" s="21"/>
      <c r="E1" s="21"/>
      <c r="F1" s="21"/>
      <c r="G1" s="22"/>
    </row>
    <row r="2" spans="1:7" ht="15" customHeight="1" x14ac:dyDescent="0.25">
      <c r="A2" s="21"/>
      <c r="B2" s="21"/>
      <c r="C2" s="21"/>
      <c r="D2" s="21"/>
      <c r="E2" s="21"/>
      <c r="F2" s="21"/>
      <c r="G2" s="22"/>
    </row>
    <row r="3" spans="1:7" ht="15" customHeight="1" x14ac:dyDescent="0.25">
      <c r="A3" s="21"/>
      <c r="B3" s="21"/>
      <c r="C3" s="21"/>
      <c r="D3" s="21"/>
      <c r="E3" s="21"/>
      <c r="F3" s="21"/>
      <c r="G3" s="22"/>
    </row>
    <row r="4" spans="1:7" ht="15" customHeight="1" x14ac:dyDescent="0.25">
      <c r="A4" s="21"/>
      <c r="B4" s="21"/>
      <c r="C4" s="21"/>
      <c r="D4" s="21"/>
      <c r="E4" s="21"/>
      <c r="F4" s="21"/>
      <c r="G4" s="22"/>
    </row>
    <row r="5" spans="1:7" ht="15" customHeight="1" x14ac:dyDescent="0.25">
      <c r="A5" s="21"/>
      <c r="B5" s="21"/>
      <c r="C5" s="21"/>
      <c r="D5" s="21"/>
      <c r="E5" s="21"/>
      <c r="F5" s="21"/>
      <c r="G5" s="22"/>
    </row>
    <row r="6" spans="1:7" ht="15" customHeight="1" x14ac:dyDescent="0.25">
      <c r="A6" s="21"/>
      <c r="B6" s="21"/>
      <c r="C6" s="21"/>
      <c r="D6" s="21"/>
      <c r="E6" s="21"/>
      <c r="F6" s="21"/>
      <c r="G6" s="22"/>
    </row>
    <row r="7" spans="1:7" ht="15" customHeight="1" x14ac:dyDescent="0.25">
      <c r="A7" s="21"/>
      <c r="B7" s="21"/>
      <c r="C7" s="21"/>
      <c r="D7" s="21"/>
      <c r="E7" s="21"/>
      <c r="F7" s="21"/>
      <c r="G7" s="22"/>
    </row>
    <row r="8" spans="1:7" ht="15" customHeight="1" x14ac:dyDescent="0.25">
      <c r="A8" s="21"/>
      <c r="B8" s="25"/>
      <c r="C8" s="26"/>
      <c r="D8" s="21"/>
      <c r="E8" s="26"/>
      <c r="F8" s="26"/>
      <c r="G8" s="27"/>
    </row>
    <row r="9" spans="1:7" ht="13.5" customHeight="1" x14ac:dyDescent="0.25">
      <c r="A9" s="28"/>
      <c r="B9" s="29" t="s">
        <v>0</v>
      </c>
      <c r="C9" s="99" t="s">
        <v>113</v>
      </c>
      <c r="D9" s="30"/>
      <c r="E9" s="136" t="s">
        <v>122</v>
      </c>
      <c r="F9" s="137"/>
      <c r="G9" s="96">
        <v>30000</v>
      </c>
    </row>
    <row r="10" spans="1:7" ht="21.6" customHeight="1" x14ac:dyDescent="0.25">
      <c r="A10" s="28"/>
      <c r="B10" s="1" t="s">
        <v>1</v>
      </c>
      <c r="C10" s="8" t="s">
        <v>114</v>
      </c>
      <c r="D10" s="30"/>
      <c r="E10" s="138" t="s">
        <v>2</v>
      </c>
      <c r="F10" s="139"/>
      <c r="G10" s="8" t="s">
        <v>118</v>
      </c>
    </row>
    <row r="11" spans="1:7" ht="12" customHeight="1" x14ac:dyDescent="0.25">
      <c r="A11" s="28"/>
      <c r="B11" s="1" t="s">
        <v>3</v>
      </c>
      <c r="C11" s="99" t="s">
        <v>115</v>
      </c>
      <c r="D11" s="30"/>
      <c r="E11" s="138" t="s">
        <v>126</v>
      </c>
      <c r="F11" s="139"/>
      <c r="G11" s="97">
        <v>1000</v>
      </c>
    </row>
    <row r="12" spans="1:7" ht="11.25" customHeight="1" x14ac:dyDescent="0.25">
      <c r="A12" s="28"/>
      <c r="B12" s="1" t="s">
        <v>4</v>
      </c>
      <c r="C12" s="8" t="s">
        <v>116</v>
      </c>
      <c r="D12" s="30"/>
      <c r="E12" s="100" t="s">
        <v>5</v>
      </c>
      <c r="F12" s="101"/>
      <c r="G12" s="98">
        <f>G9*G11</f>
        <v>30000000</v>
      </c>
    </row>
    <row r="13" spans="1:7" ht="11.25" customHeight="1" x14ac:dyDescent="0.25">
      <c r="A13" s="28"/>
      <c r="B13" s="1" t="s">
        <v>6</v>
      </c>
      <c r="C13" s="99" t="s">
        <v>123</v>
      </c>
      <c r="D13" s="30"/>
      <c r="E13" s="138" t="s">
        <v>7</v>
      </c>
      <c r="F13" s="139"/>
      <c r="G13" s="99" t="s">
        <v>119</v>
      </c>
    </row>
    <row r="14" spans="1:7" ht="13.5" customHeight="1" x14ac:dyDescent="0.25">
      <c r="A14" s="28"/>
      <c r="B14" s="1" t="s">
        <v>8</v>
      </c>
      <c r="C14" s="99" t="s">
        <v>123</v>
      </c>
      <c r="D14" s="30"/>
      <c r="E14" s="138" t="s">
        <v>9</v>
      </c>
      <c r="F14" s="139"/>
      <c r="G14" s="99" t="s">
        <v>120</v>
      </c>
    </row>
    <row r="15" spans="1:7" ht="14.1" customHeight="1" x14ac:dyDescent="0.25">
      <c r="A15" s="28"/>
      <c r="B15" s="1" t="s">
        <v>10</v>
      </c>
      <c r="C15" s="95">
        <v>44713</v>
      </c>
      <c r="D15" s="30"/>
      <c r="E15" s="140" t="s">
        <v>11</v>
      </c>
      <c r="F15" s="141"/>
      <c r="G15" s="8" t="s">
        <v>121</v>
      </c>
    </row>
    <row r="16" spans="1:7" ht="12" customHeight="1" x14ac:dyDescent="0.25">
      <c r="A16" s="31"/>
      <c r="B16" s="142" t="s">
        <v>12</v>
      </c>
      <c r="C16" s="143"/>
      <c r="D16" s="143"/>
      <c r="E16" s="143"/>
      <c r="F16" s="143"/>
      <c r="G16" s="143"/>
    </row>
    <row r="17" spans="1:7" ht="12" customHeight="1" x14ac:dyDescent="0.25">
      <c r="A17" s="28"/>
      <c r="B17" s="32" t="s">
        <v>13</v>
      </c>
      <c r="C17" s="33"/>
      <c r="D17" s="34"/>
      <c r="E17" s="34"/>
      <c r="F17" s="34"/>
      <c r="G17" s="35"/>
    </row>
    <row r="18" spans="1:7" ht="24" customHeight="1" x14ac:dyDescent="0.25">
      <c r="A18" s="31"/>
      <c r="B18" s="36" t="s">
        <v>14</v>
      </c>
      <c r="C18" s="36" t="s">
        <v>15</v>
      </c>
      <c r="D18" s="36" t="s">
        <v>16</v>
      </c>
      <c r="E18" s="36" t="s">
        <v>17</v>
      </c>
      <c r="F18" s="36" t="s">
        <v>18</v>
      </c>
      <c r="G18" s="36" t="s">
        <v>19</v>
      </c>
    </row>
    <row r="19" spans="1:7" ht="12.75" customHeight="1" x14ac:dyDescent="0.25">
      <c r="A19" s="31"/>
      <c r="B19" s="11" t="s">
        <v>58</v>
      </c>
      <c r="C19" s="2" t="s">
        <v>20</v>
      </c>
      <c r="D19" s="7">
        <v>20</v>
      </c>
      <c r="E19" s="102" t="s">
        <v>59</v>
      </c>
      <c r="F19" s="103">
        <v>20000</v>
      </c>
      <c r="G19" s="103">
        <f>D19*F19</f>
        <v>400000</v>
      </c>
    </row>
    <row r="20" spans="1:7" ht="12.75" customHeight="1" x14ac:dyDescent="0.25">
      <c r="A20" s="31"/>
      <c r="B20" s="11" t="s">
        <v>60</v>
      </c>
      <c r="C20" s="2" t="s">
        <v>20</v>
      </c>
      <c r="D20" s="7">
        <v>15</v>
      </c>
      <c r="E20" s="102" t="s">
        <v>61</v>
      </c>
      <c r="F20" s="103">
        <v>20000</v>
      </c>
      <c r="G20" s="103">
        <f t="shared" ref="G20:G26" si="0">D20*F20</f>
        <v>300000</v>
      </c>
    </row>
    <row r="21" spans="1:7" ht="12.75" customHeight="1" x14ac:dyDescent="0.25">
      <c r="A21" s="31"/>
      <c r="B21" s="11" t="s">
        <v>62</v>
      </c>
      <c r="C21" s="2" t="s">
        <v>20</v>
      </c>
      <c r="D21" s="10">
        <v>10</v>
      </c>
      <c r="E21" s="102" t="s">
        <v>61</v>
      </c>
      <c r="F21" s="103">
        <v>20000</v>
      </c>
      <c r="G21" s="103">
        <f t="shared" si="0"/>
        <v>200000</v>
      </c>
    </row>
    <row r="22" spans="1:7" ht="12.75" customHeight="1" x14ac:dyDescent="0.25">
      <c r="A22" s="31"/>
      <c r="B22" s="11" t="s">
        <v>63</v>
      </c>
      <c r="C22" s="2" t="s">
        <v>20</v>
      </c>
      <c r="D22" s="7">
        <v>4</v>
      </c>
      <c r="E22" s="102" t="s">
        <v>64</v>
      </c>
      <c r="F22" s="103">
        <v>20000</v>
      </c>
      <c r="G22" s="103">
        <f t="shared" si="0"/>
        <v>80000</v>
      </c>
    </row>
    <row r="23" spans="1:7" ht="12.75" customHeight="1" x14ac:dyDescent="0.25">
      <c r="A23" s="31"/>
      <c r="B23" s="11" t="s">
        <v>65</v>
      </c>
      <c r="C23" s="2" t="s">
        <v>20</v>
      </c>
      <c r="D23" s="7">
        <v>12</v>
      </c>
      <c r="E23" s="102" t="s">
        <v>61</v>
      </c>
      <c r="F23" s="103">
        <v>20000</v>
      </c>
      <c r="G23" s="103">
        <f t="shared" si="0"/>
        <v>240000</v>
      </c>
    </row>
    <row r="24" spans="1:7" ht="12.75" customHeight="1" x14ac:dyDescent="0.25">
      <c r="A24" s="31"/>
      <c r="B24" s="11" t="s">
        <v>66</v>
      </c>
      <c r="C24" s="2" t="s">
        <v>20</v>
      </c>
      <c r="D24" s="10">
        <v>10</v>
      </c>
      <c r="E24" s="102" t="s">
        <v>61</v>
      </c>
      <c r="F24" s="103">
        <v>20000</v>
      </c>
      <c r="G24" s="103">
        <f t="shared" si="0"/>
        <v>200000</v>
      </c>
    </row>
    <row r="25" spans="1:7" ht="12.75" customHeight="1" x14ac:dyDescent="0.25">
      <c r="A25" s="31"/>
      <c r="B25" s="11" t="s">
        <v>74</v>
      </c>
      <c r="C25" s="2" t="s">
        <v>20</v>
      </c>
      <c r="D25" s="7">
        <v>6</v>
      </c>
      <c r="E25" s="102" t="s">
        <v>59</v>
      </c>
      <c r="F25" s="103">
        <v>20000</v>
      </c>
      <c r="G25" s="103">
        <f t="shared" si="0"/>
        <v>120000</v>
      </c>
    </row>
    <row r="26" spans="1:7" ht="12.75" customHeight="1" x14ac:dyDescent="0.25">
      <c r="A26" s="31"/>
      <c r="B26" s="11" t="s">
        <v>67</v>
      </c>
      <c r="C26" s="2" t="s">
        <v>124</v>
      </c>
      <c r="D26" s="7">
        <v>280</v>
      </c>
      <c r="E26" s="102" t="s">
        <v>69</v>
      </c>
      <c r="F26" s="103">
        <v>20000</v>
      </c>
      <c r="G26" s="103">
        <f t="shared" si="0"/>
        <v>5600000</v>
      </c>
    </row>
    <row r="27" spans="1:7" ht="12.75" customHeight="1" x14ac:dyDescent="0.25">
      <c r="A27" s="31"/>
      <c r="B27" s="3" t="s">
        <v>21</v>
      </c>
      <c r="C27" s="4"/>
      <c r="D27" s="4"/>
      <c r="E27" s="104"/>
      <c r="F27" s="104"/>
      <c r="G27" s="105">
        <f>SUM(G19:G26)</f>
        <v>7140000</v>
      </c>
    </row>
    <row r="28" spans="1:7" ht="15.75" customHeight="1" x14ac:dyDescent="0.25">
      <c r="A28" s="31"/>
      <c r="B28" s="37" t="s">
        <v>22</v>
      </c>
      <c r="C28" s="38"/>
      <c r="D28" s="39"/>
      <c r="E28" s="39"/>
      <c r="F28" s="40"/>
      <c r="G28" s="41"/>
    </row>
    <row r="29" spans="1:7" ht="12.75" customHeight="1" x14ac:dyDescent="0.25">
      <c r="A29" s="31"/>
      <c r="B29" s="42" t="s">
        <v>14</v>
      </c>
      <c r="C29" s="43" t="s">
        <v>15</v>
      </c>
      <c r="D29" s="43" t="s">
        <v>16</v>
      </c>
      <c r="E29" s="42" t="s">
        <v>54</v>
      </c>
      <c r="F29" s="43" t="s">
        <v>18</v>
      </c>
      <c r="G29" s="42" t="s">
        <v>19</v>
      </c>
    </row>
    <row r="30" spans="1:7" ht="12.75" customHeight="1" x14ac:dyDescent="0.25">
      <c r="A30" s="31"/>
      <c r="B30" s="5" t="s">
        <v>23</v>
      </c>
      <c r="C30" s="6"/>
      <c r="D30" s="6"/>
      <c r="E30" s="6"/>
      <c r="F30" s="44"/>
      <c r="G30" s="9"/>
    </row>
    <row r="31" spans="1:7" ht="12" customHeight="1" x14ac:dyDescent="0.25">
      <c r="A31" s="28"/>
      <c r="B31" s="37" t="s">
        <v>24</v>
      </c>
      <c r="C31" s="38"/>
      <c r="D31" s="39"/>
      <c r="E31" s="39"/>
      <c r="F31" s="40"/>
      <c r="G31" s="41"/>
    </row>
    <row r="32" spans="1:7" ht="24" customHeight="1" x14ac:dyDescent="0.25">
      <c r="A32" s="28"/>
      <c r="B32" s="45" t="s">
        <v>14</v>
      </c>
      <c r="C32" s="45" t="s">
        <v>15</v>
      </c>
      <c r="D32" s="45" t="s">
        <v>16</v>
      </c>
      <c r="E32" s="45" t="s">
        <v>17</v>
      </c>
      <c r="F32" s="46" t="s">
        <v>18</v>
      </c>
      <c r="G32" s="45" t="s">
        <v>19</v>
      </c>
    </row>
    <row r="33" spans="1:11" ht="12" customHeight="1" x14ac:dyDescent="0.25">
      <c r="A33" s="28"/>
      <c r="B33" s="11" t="s">
        <v>70</v>
      </c>
      <c r="C33" s="2" t="s">
        <v>117</v>
      </c>
      <c r="D33" s="7">
        <v>0.06</v>
      </c>
      <c r="E33" s="102" t="s">
        <v>59</v>
      </c>
      <c r="F33" s="103">
        <v>440000</v>
      </c>
      <c r="G33" s="103">
        <f>D33*F33</f>
        <v>26400</v>
      </c>
    </row>
    <row r="34" spans="1:11" ht="12" customHeight="1" x14ac:dyDescent="0.25">
      <c r="A34" s="28"/>
      <c r="B34" s="11" t="s">
        <v>71</v>
      </c>
      <c r="C34" s="2" t="s">
        <v>117</v>
      </c>
      <c r="D34" s="7">
        <v>0.38</v>
      </c>
      <c r="E34" s="102" t="s">
        <v>59</v>
      </c>
      <c r="F34" s="103">
        <v>320000</v>
      </c>
      <c r="G34" s="103">
        <f t="shared" ref="G34:G36" si="1">D34*F34</f>
        <v>121600</v>
      </c>
    </row>
    <row r="35" spans="1:11" ht="12" customHeight="1" x14ac:dyDescent="0.25">
      <c r="A35" s="21"/>
      <c r="B35" s="11" t="s">
        <v>72</v>
      </c>
      <c r="C35" s="2" t="s">
        <v>117</v>
      </c>
      <c r="D35" s="7">
        <v>0.13</v>
      </c>
      <c r="E35" s="102" t="s">
        <v>59</v>
      </c>
      <c r="F35" s="103">
        <v>360000</v>
      </c>
      <c r="G35" s="103">
        <f t="shared" si="1"/>
        <v>46800</v>
      </c>
    </row>
    <row r="36" spans="1:11" ht="12" customHeight="1" x14ac:dyDescent="0.25">
      <c r="A36" s="28"/>
      <c r="B36" s="11" t="s">
        <v>73</v>
      </c>
      <c r="C36" s="2" t="s">
        <v>117</v>
      </c>
      <c r="D36" s="7">
        <v>0.06</v>
      </c>
      <c r="E36" s="102" t="s">
        <v>61</v>
      </c>
      <c r="F36" s="103">
        <v>680000</v>
      </c>
      <c r="G36" s="103">
        <f t="shared" si="1"/>
        <v>40800</v>
      </c>
    </row>
    <row r="37" spans="1:11" ht="12.75" customHeight="1" x14ac:dyDescent="0.25">
      <c r="A37" s="31"/>
      <c r="B37" s="5" t="s">
        <v>25</v>
      </c>
      <c r="C37" s="6"/>
      <c r="D37" s="6"/>
      <c r="E37" s="106"/>
      <c r="F37" s="106"/>
      <c r="G37" s="107">
        <f>SUM(G33:G36)</f>
        <v>235600</v>
      </c>
    </row>
    <row r="38" spans="1:11" ht="12.75" customHeight="1" x14ac:dyDescent="0.25">
      <c r="A38" s="31"/>
      <c r="B38" s="37" t="s">
        <v>26</v>
      </c>
      <c r="C38" s="38"/>
      <c r="D38" s="39"/>
      <c r="E38" s="39"/>
      <c r="F38" s="40"/>
      <c r="G38" s="41"/>
    </row>
    <row r="39" spans="1:11" ht="12.75" customHeight="1" x14ac:dyDescent="0.25">
      <c r="A39" s="31"/>
      <c r="B39" s="47" t="s">
        <v>27</v>
      </c>
      <c r="C39" s="47" t="s">
        <v>28</v>
      </c>
      <c r="D39" s="47" t="s">
        <v>29</v>
      </c>
      <c r="E39" s="47" t="s">
        <v>17</v>
      </c>
      <c r="F39" s="47" t="s">
        <v>18</v>
      </c>
      <c r="G39" s="48" t="s">
        <v>19</v>
      </c>
    </row>
    <row r="40" spans="1:11" ht="12.75" customHeight="1" x14ac:dyDescent="0.25">
      <c r="A40" s="31"/>
      <c r="B40" s="88" t="s">
        <v>56</v>
      </c>
      <c r="C40" s="12" t="s">
        <v>75</v>
      </c>
      <c r="D40" s="13">
        <v>55000</v>
      </c>
      <c r="E40" s="108" t="s">
        <v>59</v>
      </c>
      <c r="F40" s="109">
        <v>114</v>
      </c>
      <c r="G40" s="110">
        <f>D40*F40*1.19</f>
        <v>7461300</v>
      </c>
    </row>
    <row r="41" spans="1:11" ht="12" customHeight="1" x14ac:dyDescent="0.25">
      <c r="A41" s="21"/>
      <c r="B41" s="88" t="s">
        <v>76</v>
      </c>
      <c r="C41" s="12"/>
      <c r="D41" s="13"/>
      <c r="E41" s="111"/>
      <c r="F41" s="112"/>
      <c r="G41" s="110"/>
    </row>
    <row r="42" spans="1:11" ht="12" customHeight="1" x14ac:dyDescent="0.25">
      <c r="A42" s="28"/>
      <c r="B42" s="89" t="s">
        <v>77</v>
      </c>
      <c r="C42" s="17" t="s">
        <v>78</v>
      </c>
      <c r="D42" s="16">
        <v>130</v>
      </c>
      <c r="E42" s="113" t="s">
        <v>59</v>
      </c>
      <c r="F42" s="109">
        <v>2140</v>
      </c>
      <c r="G42" s="113">
        <f t="shared" ref="G42:G59" si="2">D42*F42*1.19</f>
        <v>331058</v>
      </c>
    </row>
    <row r="43" spans="1:11" ht="15" customHeight="1" x14ac:dyDescent="0.25">
      <c r="A43" s="28"/>
      <c r="B43" s="90" t="s">
        <v>79</v>
      </c>
      <c r="C43" s="17" t="s">
        <v>78</v>
      </c>
      <c r="D43" s="16">
        <v>80</v>
      </c>
      <c r="E43" s="108" t="s">
        <v>59</v>
      </c>
      <c r="F43" s="109">
        <v>2140</v>
      </c>
      <c r="G43" s="113">
        <f t="shared" si="2"/>
        <v>203728</v>
      </c>
      <c r="K43" s="49"/>
    </row>
    <row r="44" spans="1:11" ht="14.45" customHeight="1" x14ac:dyDescent="0.25">
      <c r="A44" s="50"/>
      <c r="B44" s="90" t="s">
        <v>80</v>
      </c>
      <c r="C44" s="17" t="s">
        <v>78</v>
      </c>
      <c r="D44" s="16">
        <v>250</v>
      </c>
      <c r="E44" s="113" t="s">
        <v>81</v>
      </c>
      <c r="F44" s="109">
        <v>2140</v>
      </c>
      <c r="G44" s="113">
        <f t="shared" si="2"/>
        <v>636650</v>
      </c>
      <c r="K44" s="49"/>
    </row>
    <row r="45" spans="1:11" ht="14.45" customHeight="1" x14ac:dyDescent="0.25">
      <c r="A45" s="50"/>
      <c r="B45" s="90" t="s">
        <v>82</v>
      </c>
      <c r="C45" s="17" t="s">
        <v>83</v>
      </c>
      <c r="D45" s="16">
        <v>5</v>
      </c>
      <c r="E45" s="113" t="s">
        <v>84</v>
      </c>
      <c r="F45" s="109">
        <v>10620</v>
      </c>
      <c r="G45" s="113">
        <f t="shared" si="2"/>
        <v>63189</v>
      </c>
      <c r="K45" s="49"/>
    </row>
    <row r="46" spans="1:11" ht="12.95" customHeight="1" x14ac:dyDescent="0.25">
      <c r="A46" s="50"/>
      <c r="B46" s="90" t="s">
        <v>85</v>
      </c>
      <c r="C46" s="17" t="s">
        <v>83</v>
      </c>
      <c r="D46" s="16">
        <v>5</v>
      </c>
      <c r="E46" s="113" t="s">
        <v>84</v>
      </c>
      <c r="F46" s="109">
        <v>11700</v>
      </c>
      <c r="G46" s="113">
        <f t="shared" si="2"/>
        <v>69615</v>
      </c>
      <c r="K46" s="49"/>
    </row>
    <row r="47" spans="1:11" ht="15" customHeight="1" x14ac:dyDescent="0.25">
      <c r="A47" s="50"/>
      <c r="B47" s="90" t="s">
        <v>86</v>
      </c>
      <c r="C47" s="17" t="s">
        <v>83</v>
      </c>
      <c r="D47" s="16">
        <v>5</v>
      </c>
      <c r="E47" s="113" t="s">
        <v>87</v>
      </c>
      <c r="F47" s="109">
        <v>15302</v>
      </c>
      <c r="G47" s="113">
        <f t="shared" si="2"/>
        <v>91046.9</v>
      </c>
      <c r="K47" s="49"/>
    </row>
    <row r="48" spans="1:11" ht="15" customHeight="1" x14ac:dyDescent="0.25">
      <c r="A48" s="50"/>
      <c r="B48" s="88" t="s">
        <v>88</v>
      </c>
      <c r="C48" s="12"/>
      <c r="D48" s="13"/>
      <c r="E48" s="111"/>
      <c r="F48" s="112"/>
      <c r="G48" s="110"/>
      <c r="K48" s="49"/>
    </row>
    <row r="49" spans="1:11" ht="12.75" customHeight="1" x14ac:dyDescent="0.25">
      <c r="A49" s="50"/>
      <c r="B49" s="91" t="s">
        <v>89</v>
      </c>
      <c r="C49" s="12" t="s">
        <v>83</v>
      </c>
      <c r="D49" s="18">
        <v>0.5</v>
      </c>
      <c r="E49" s="111" t="s">
        <v>90</v>
      </c>
      <c r="F49" s="112">
        <v>61810</v>
      </c>
      <c r="G49" s="110">
        <f>D49*F49*1.19</f>
        <v>36776.949999999997</v>
      </c>
      <c r="K49" s="49"/>
    </row>
    <row r="50" spans="1:11" ht="12.75" customHeight="1" x14ac:dyDescent="0.25">
      <c r="A50" s="50"/>
      <c r="B50" s="91" t="s">
        <v>91</v>
      </c>
      <c r="C50" s="12" t="s">
        <v>57</v>
      </c>
      <c r="D50" s="18">
        <v>2.5</v>
      </c>
      <c r="E50" s="108" t="s">
        <v>92</v>
      </c>
      <c r="F50" s="112">
        <v>9350</v>
      </c>
      <c r="G50" s="110">
        <f t="shared" si="2"/>
        <v>27816.25</v>
      </c>
    </row>
    <row r="51" spans="1:11" ht="12.75" customHeight="1" x14ac:dyDescent="0.25">
      <c r="A51" s="50"/>
      <c r="B51" s="91" t="s">
        <v>93</v>
      </c>
      <c r="C51" s="12" t="s">
        <v>57</v>
      </c>
      <c r="D51" s="18">
        <v>2</v>
      </c>
      <c r="E51" s="108" t="s">
        <v>94</v>
      </c>
      <c r="F51" s="112">
        <v>54490</v>
      </c>
      <c r="G51" s="110">
        <f t="shared" si="2"/>
        <v>129686.2</v>
      </c>
    </row>
    <row r="52" spans="1:11" ht="12.75" customHeight="1" x14ac:dyDescent="0.25">
      <c r="A52" s="50"/>
      <c r="B52" s="91" t="s">
        <v>95</v>
      </c>
      <c r="C52" s="12" t="s">
        <v>57</v>
      </c>
      <c r="D52" s="18">
        <v>0.75</v>
      </c>
      <c r="E52" s="108" t="s">
        <v>90</v>
      </c>
      <c r="F52" s="112">
        <v>107300</v>
      </c>
      <c r="G52" s="110">
        <f t="shared" si="2"/>
        <v>95765.25</v>
      </c>
    </row>
    <row r="53" spans="1:11" ht="12.75" customHeight="1" x14ac:dyDescent="0.25">
      <c r="A53" s="50"/>
      <c r="B53" s="88" t="s">
        <v>96</v>
      </c>
      <c r="C53" s="12"/>
      <c r="D53" s="13"/>
      <c r="E53" s="108"/>
      <c r="F53" s="112"/>
      <c r="G53" s="110"/>
    </row>
    <row r="54" spans="1:11" ht="12.75" customHeight="1" x14ac:dyDescent="0.25">
      <c r="A54" s="50"/>
      <c r="B54" s="92" t="s">
        <v>97</v>
      </c>
      <c r="C54" s="12" t="s">
        <v>83</v>
      </c>
      <c r="D54" s="13">
        <v>3</v>
      </c>
      <c r="E54" s="108" t="s">
        <v>84</v>
      </c>
      <c r="F54" s="112">
        <v>13450</v>
      </c>
      <c r="G54" s="110">
        <f t="shared" si="2"/>
        <v>48016.5</v>
      </c>
    </row>
    <row r="55" spans="1:11" ht="12.75" customHeight="1" x14ac:dyDescent="0.25">
      <c r="A55" s="50"/>
      <c r="B55" s="93" t="s">
        <v>55</v>
      </c>
      <c r="C55" s="17"/>
      <c r="D55" s="19"/>
      <c r="E55" s="113"/>
      <c r="F55" s="109"/>
      <c r="G55" s="110"/>
    </row>
    <row r="56" spans="1:11" ht="12.75" customHeight="1" x14ac:dyDescent="0.25">
      <c r="A56" s="50"/>
      <c r="B56" s="90" t="s">
        <v>98</v>
      </c>
      <c r="C56" s="17" t="s">
        <v>68</v>
      </c>
      <c r="D56" s="19">
        <v>0.1</v>
      </c>
      <c r="E56" s="113" t="s">
        <v>59</v>
      </c>
      <c r="F56" s="109">
        <v>236000</v>
      </c>
      <c r="G56" s="110">
        <f t="shared" si="2"/>
        <v>28084</v>
      </c>
    </row>
    <row r="57" spans="1:11" ht="12.75" customHeight="1" x14ac:dyDescent="0.25">
      <c r="A57" s="50"/>
      <c r="B57" s="90" t="s">
        <v>99</v>
      </c>
      <c r="C57" s="17" t="s">
        <v>68</v>
      </c>
      <c r="D57" s="19">
        <v>0.3</v>
      </c>
      <c r="E57" s="113" t="s">
        <v>100</v>
      </c>
      <c r="F57" s="109">
        <v>210430</v>
      </c>
      <c r="G57" s="110">
        <f t="shared" si="2"/>
        <v>75123.509999999995</v>
      </c>
    </row>
    <row r="58" spans="1:11" ht="12.75" customHeight="1" x14ac:dyDescent="0.25">
      <c r="A58" s="50"/>
      <c r="B58" s="94" t="s">
        <v>101</v>
      </c>
      <c r="C58" s="12"/>
      <c r="D58" s="13"/>
      <c r="E58" s="108"/>
      <c r="F58" s="112"/>
      <c r="G58" s="110"/>
    </row>
    <row r="59" spans="1:11" ht="12.75" customHeight="1" x14ac:dyDescent="0.25">
      <c r="A59" s="50"/>
      <c r="B59" s="91" t="s">
        <v>102</v>
      </c>
      <c r="C59" s="12" t="s">
        <v>83</v>
      </c>
      <c r="D59" s="13">
        <v>1</v>
      </c>
      <c r="E59" s="108" t="s">
        <v>103</v>
      </c>
      <c r="F59" s="109">
        <v>78380</v>
      </c>
      <c r="G59" s="110">
        <f t="shared" si="2"/>
        <v>93272.2</v>
      </c>
    </row>
    <row r="60" spans="1:11" ht="12.75" customHeight="1" x14ac:dyDescent="0.25">
      <c r="A60" s="50"/>
      <c r="B60" s="51" t="s">
        <v>30</v>
      </c>
      <c r="C60" s="52"/>
      <c r="D60" s="52"/>
      <c r="E60" s="114"/>
      <c r="F60" s="114"/>
      <c r="G60" s="115">
        <f>SUM(G40:G59)</f>
        <v>9391127.7599999979</v>
      </c>
    </row>
    <row r="61" spans="1:11" ht="12.75" customHeight="1" x14ac:dyDescent="0.25">
      <c r="A61" s="50"/>
      <c r="B61" s="37" t="s">
        <v>31</v>
      </c>
      <c r="C61" s="38"/>
      <c r="D61" s="39"/>
      <c r="E61" s="39"/>
      <c r="F61" s="40"/>
      <c r="G61" s="41"/>
    </row>
    <row r="62" spans="1:11" ht="12.75" customHeight="1" x14ac:dyDescent="0.25">
      <c r="A62" s="50"/>
      <c r="B62" s="53" t="s">
        <v>32</v>
      </c>
      <c r="C62" s="47" t="s">
        <v>28</v>
      </c>
      <c r="D62" s="47" t="s">
        <v>29</v>
      </c>
      <c r="E62" s="53" t="s">
        <v>17</v>
      </c>
      <c r="F62" s="47" t="s">
        <v>18</v>
      </c>
      <c r="G62" s="53" t="s">
        <v>19</v>
      </c>
    </row>
    <row r="63" spans="1:11" ht="12.75" customHeight="1" x14ac:dyDescent="0.25">
      <c r="A63" s="50"/>
      <c r="B63" s="14" t="s">
        <v>104</v>
      </c>
      <c r="C63" s="14" t="s">
        <v>57</v>
      </c>
      <c r="D63" s="15">
        <v>700</v>
      </c>
      <c r="E63" s="116" t="s">
        <v>105</v>
      </c>
      <c r="F63" s="117">
        <v>4000</v>
      </c>
      <c r="G63" s="118">
        <f t="shared" ref="G63:G65" si="3">D63*F63*1.19</f>
        <v>3332000</v>
      </c>
    </row>
    <row r="64" spans="1:11" ht="12.75" customHeight="1" x14ac:dyDescent="0.25">
      <c r="A64" s="50"/>
      <c r="B64" s="14" t="s">
        <v>106</v>
      </c>
      <c r="C64" s="14" t="s">
        <v>107</v>
      </c>
      <c r="D64" s="15">
        <v>1800</v>
      </c>
      <c r="E64" s="116" t="s">
        <v>108</v>
      </c>
      <c r="F64" s="117">
        <v>200</v>
      </c>
      <c r="G64" s="118">
        <f t="shared" si="3"/>
        <v>428400</v>
      </c>
    </row>
    <row r="65" spans="1:9" ht="12.75" customHeight="1" x14ac:dyDescent="0.25">
      <c r="A65" s="50"/>
      <c r="B65" s="14" t="s">
        <v>109</v>
      </c>
      <c r="C65" s="14" t="s">
        <v>110</v>
      </c>
      <c r="D65" s="15">
        <v>1</v>
      </c>
      <c r="E65" s="116" t="s">
        <v>100</v>
      </c>
      <c r="F65" s="117">
        <v>50000</v>
      </c>
      <c r="G65" s="118">
        <f t="shared" si="3"/>
        <v>59500</v>
      </c>
    </row>
    <row r="66" spans="1:9" ht="13.5" customHeight="1" x14ac:dyDescent="0.25">
      <c r="A66" s="50"/>
      <c r="B66" s="120" t="s">
        <v>33</v>
      </c>
      <c r="C66" s="121"/>
      <c r="D66" s="121"/>
      <c r="E66" s="122"/>
      <c r="F66" s="122"/>
      <c r="G66" s="123">
        <f>SUM(G63:G65)</f>
        <v>3819900</v>
      </c>
    </row>
    <row r="67" spans="1:9" ht="12" customHeight="1" x14ac:dyDescent="0.25">
      <c r="A67" s="119"/>
      <c r="B67" s="132" t="s">
        <v>34</v>
      </c>
      <c r="C67" s="126"/>
      <c r="D67" s="126"/>
      <c r="E67" s="126"/>
      <c r="F67" s="126"/>
      <c r="G67" s="127">
        <f>G27+G30+G37+G60+G66</f>
        <v>20586627.759999998</v>
      </c>
    </row>
    <row r="68" spans="1:9" ht="15" customHeight="1" x14ac:dyDescent="0.25">
      <c r="A68" s="119"/>
      <c r="B68" s="133" t="s">
        <v>35</v>
      </c>
      <c r="C68" s="125"/>
      <c r="D68" s="125"/>
      <c r="E68" s="125"/>
      <c r="F68" s="125"/>
      <c r="G68" s="128">
        <f>G67*0.05</f>
        <v>1029331.3879999999</v>
      </c>
    </row>
    <row r="69" spans="1:9" ht="13.5" customHeight="1" x14ac:dyDescent="0.25">
      <c r="A69" s="119"/>
      <c r="B69" s="134" t="s">
        <v>36</v>
      </c>
      <c r="C69" s="124"/>
      <c r="D69" s="124"/>
      <c r="E69" s="124"/>
      <c r="F69" s="124"/>
      <c r="G69" s="129">
        <f>G68+G67</f>
        <v>21615959.147999998</v>
      </c>
    </row>
    <row r="70" spans="1:9" ht="13.5" customHeight="1" x14ac:dyDescent="0.25">
      <c r="A70" s="119"/>
      <c r="B70" s="133" t="s">
        <v>37</v>
      </c>
      <c r="C70" s="125"/>
      <c r="D70" s="125"/>
      <c r="E70" s="125"/>
      <c r="F70" s="125"/>
      <c r="G70" s="128">
        <f>G12</f>
        <v>30000000</v>
      </c>
      <c r="I70" s="54"/>
    </row>
    <row r="71" spans="1:9" ht="12" customHeight="1" x14ac:dyDescent="0.25">
      <c r="A71" s="119"/>
      <c r="B71" s="135" t="s">
        <v>38</v>
      </c>
      <c r="C71" s="130"/>
      <c r="D71" s="130"/>
      <c r="E71" s="130"/>
      <c r="F71" s="130"/>
      <c r="G71" s="131">
        <f>G70-G69</f>
        <v>8384040.8520000018</v>
      </c>
    </row>
    <row r="72" spans="1:9" ht="12" customHeight="1" x14ac:dyDescent="0.25">
      <c r="A72" s="21"/>
      <c r="B72" s="55" t="s">
        <v>111</v>
      </c>
      <c r="C72" s="56"/>
      <c r="D72" s="56"/>
      <c r="E72" s="56"/>
      <c r="F72" s="56"/>
      <c r="G72" s="57"/>
    </row>
    <row r="73" spans="1:9" ht="12" customHeight="1" thickBot="1" x14ac:dyDescent="0.3">
      <c r="A73" s="50"/>
      <c r="B73" s="58"/>
      <c r="C73" s="56"/>
      <c r="D73" s="56"/>
      <c r="E73" s="56"/>
      <c r="F73" s="56"/>
      <c r="G73" s="57"/>
    </row>
    <row r="74" spans="1:9" ht="12" customHeight="1" x14ac:dyDescent="0.25">
      <c r="A74" s="50"/>
      <c r="B74" s="59" t="s">
        <v>112</v>
      </c>
      <c r="C74" s="60"/>
      <c r="D74" s="60"/>
      <c r="E74" s="60"/>
      <c r="F74" s="61"/>
      <c r="G74" s="57"/>
    </row>
    <row r="75" spans="1:9" ht="12" customHeight="1" x14ac:dyDescent="0.25">
      <c r="A75" s="50"/>
      <c r="B75" s="62" t="s">
        <v>39</v>
      </c>
      <c r="C75" s="63"/>
      <c r="D75" s="63"/>
      <c r="E75" s="63"/>
      <c r="F75" s="64"/>
      <c r="G75" s="57"/>
    </row>
    <row r="76" spans="1:9" ht="12" customHeight="1" x14ac:dyDescent="0.25">
      <c r="A76" s="50"/>
      <c r="B76" s="62" t="s">
        <v>40</v>
      </c>
      <c r="C76" s="63"/>
      <c r="D76" s="63"/>
      <c r="E76" s="63"/>
      <c r="F76" s="64"/>
      <c r="G76" s="57"/>
    </row>
    <row r="77" spans="1:9" ht="12" customHeight="1" x14ac:dyDescent="0.25">
      <c r="A77" s="50"/>
      <c r="B77" s="62" t="s">
        <v>41</v>
      </c>
      <c r="C77" s="63"/>
      <c r="D77" s="63"/>
      <c r="E77" s="63"/>
      <c r="F77" s="64"/>
      <c r="G77" s="57"/>
    </row>
    <row r="78" spans="1:9" ht="12.75" customHeight="1" x14ac:dyDescent="0.25">
      <c r="A78" s="50"/>
      <c r="B78" s="62" t="s">
        <v>42</v>
      </c>
      <c r="C78" s="63"/>
      <c r="D78" s="63"/>
      <c r="E78" s="63"/>
      <c r="F78" s="64"/>
      <c r="G78" s="57"/>
    </row>
    <row r="79" spans="1:9" ht="12" customHeight="1" x14ac:dyDescent="0.25">
      <c r="A79" s="50"/>
      <c r="B79" s="62" t="s">
        <v>43</v>
      </c>
      <c r="C79" s="63"/>
      <c r="D79" s="63"/>
      <c r="E79" s="63"/>
      <c r="F79" s="64"/>
      <c r="G79" s="57"/>
    </row>
    <row r="80" spans="1:9" ht="12" customHeight="1" thickBot="1" x14ac:dyDescent="0.3">
      <c r="A80" s="50"/>
      <c r="B80" s="65" t="s">
        <v>44</v>
      </c>
      <c r="C80" s="66"/>
      <c r="D80" s="66"/>
      <c r="E80" s="66"/>
      <c r="F80" s="67"/>
      <c r="G80" s="57"/>
    </row>
    <row r="81" spans="1:7" ht="12" customHeight="1" x14ac:dyDescent="0.25">
      <c r="A81" s="50"/>
      <c r="B81" s="58"/>
      <c r="C81" s="63"/>
      <c r="D81" s="63"/>
      <c r="E81" s="63"/>
      <c r="F81" s="63"/>
      <c r="G81" s="57"/>
    </row>
    <row r="82" spans="1:7" ht="12" customHeight="1" thickBot="1" x14ac:dyDescent="0.3">
      <c r="A82" s="50"/>
      <c r="B82" s="147" t="s">
        <v>45</v>
      </c>
      <c r="C82" s="148"/>
      <c r="D82" s="68"/>
      <c r="E82" s="69"/>
      <c r="F82" s="69"/>
      <c r="G82" s="57"/>
    </row>
    <row r="83" spans="1:7" ht="12" customHeight="1" x14ac:dyDescent="0.25">
      <c r="A83" s="50"/>
      <c r="B83" s="70" t="s">
        <v>32</v>
      </c>
      <c r="C83" s="71" t="s">
        <v>128</v>
      </c>
      <c r="D83" s="72" t="s">
        <v>46</v>
      </c>
      <c r="E83" s="69"/>
      <c r="F83" s="69"/>
      <c r="G83" s="57"/>
    </row>
    <row r="84" spans="1:7" ht="12" customHeight="1" x14ac:dyDescent="0.25">
      <c r="A84" s="50"/>
      <c r="B84" s="73" t="s">
        <v>47</v>
      </c>
      <c r="C84" s="74">
        <f>G27</f>
        <v>7140000</v>
      </c>
      <c r="D84" s="75">
        <f>(C84/C90)</f>
        <v>0.33031150508353102</v>
      </c>
      <c r="E84" s="69"/>
      <c r="F84" s="69"/>
      <c r="G84" s="57"/>
    </row>
    <row r="85" spans="1:7" ht="12.75" customHeight="1" x14ac:dyDescent="0.25">
      <c r="A85" s="50"/>
      <c r="B85" s="73" t="s">
        <v>48</v>
      </c>
      <c r="C85" s="74">
        <f>G30</f>
        <v>0</v>
      </c>
      <c r="D85" s="75">
        <v>0</v>
      </c>
      <c r="E85" s="69"/>
      <c r="F85" s="69"/>
      <c r="G85" s="57"/>
    </row>
    <row r="86" spans="1:7" ht="12.75" customHeight="1" x14ac:dyDescent="0.25">
      <c r="A86" s="50"/>
      <c r="B86" s="73" t="s">
        <v>49</v>
      </c>
      <c r="C86" s="74">
        <f>G37</f>
        <v>235600</v>
      </c>
      <c r="D86" s="75">
        <f>(C86/C90)</f>
        <v>1.0899354425445365E-2</v>
      </c>
      <c r="E86" s="69"/>
      <c r="F86" s="69"/>
      <c r="G86" s="57"/>
    </row>
    <row r="87" spans="1:7" ht="15" customHeight="1" x14ac:dyDescent="0.25">
      <c r="A87" s="50"/>
      <c r="B87" s="73" t="s">
        <v>27</v>
      </c>
      <c r="C87" s="74">
        <f>G60</f>
        <v>9391127.7599999979</v>
      </c>
      <c r="D87" s="75">
        <f>(C87/C90)</f>
        <v>0.43445343765228689</v>
      </c>
      <c r="E87" s="69"/>
      <c r="F87" s="69"/>
      <c r="G87" s="57"/>
    </row>
    <row r="88" spans="1:7" ht="12" customHeight="1" x14ac:dyDescent="0.25">
      <c r="A88" s="50"/>
      <c r="B88" s="73" t="s">
        <v>50</v>
      </c>
      <c r="C88" s="76">
        <f>G66</f>
        <v>3819900</v>
      </c>
      <c r="D88" s="75">
        <f>(C88/C90)</f>
        <v>0.1767166552196891</v>
      </c>
      <c r="E88" s="77"/>
      <c r="F88" s="77"/>
      <c r="G88" s="57"/>
    </row>
    <row r="89" spans="1:7" ht="12" customHeight="1" x14ac:dyDescent="0.25">
      <c r="A89" s="50"/>
      <c r="B89" s="73" t="s">
        <v>51</v>
      </c>
      <c r="C89" s="76">
        <f>G68</f>
        <v>1029331.3879999999</v>
      </c>
      <c r="D89" s="75">
        <f>(C89/C90)</f>
        <v>4.7619047619047616E-2</v>
      </c>
      <c r="E89" s="77"/>
      <c r="F89" s="77"/>
      <c r="G89" s="57"/>
    </row>
    <row r="90" spans="1:7" ht="12" customHeight="1" thickBot="1" x14ac:dyDescent="0.3">
      <c r="A90" s="50"/>
      <c r="B90" s="78" t="s">
        <v>52</v>
      </c>
      <c r="C90" s="79">
        <f>SUM(C84:C89)</f>
        <v>21615959.147999998</v>
      </c>
      <c r="D90" s="80">
        <f>SUM(D84:D89)</f>
        <v>1</v>
      </c>
      <c r="E90" s="77"/>
      <c r="F90" s="77"/>
      <c r="G90" s="57"/>
    </row>
    <row r="91" spans="1:7" ht="12" customHeight="1" x14ac:dyDescent="0.25">
      <c r="A91" s="50"/>
      <c r="B91" s="58"/>
      <c r="C91" s="56"/>
      <c r="D91" s="56"/>
      <c r="E91" s="56"/>
      <c r="F91" s="56"/>
      <c r="G91" s="57"/>
    </row>
    <row r="92" spans="1:7" ht="12" customHeight="1" thickBot="1" x14ac:dyDescent="0.3">
      <c r="A92" s="50"/>
      <c r="B92" s="20"/>
      <c r="C92" s="56"/>
      <c r="D92" s="56"/>
      <c r="E92" s="56"/>
      <c r="F92" s="56"/>
      <c r="G92" s="57"/>
    </row>
    <row r="93" spans="1:7" ht="12" customHeight="1" thickBot="1" x14ac:dyDescent="0.3">
      <c r="A93" s="50"/>
      <c r="B93" s="144" t="s">
        <v>127</v>
      </c>
      <c r="C93" s="145"/>
      <c r="D93" s="145"/>
      <c r="E93" s="146"/>
      <c r="F93" s="77"/>
      <c r="G93" s="57"/>
    </row>
    <row r="94" spans="1:7" ht="12" customHeight="1" x14ac:dyDescent="0.25">
      <c r="A94" s="50"/>
      <c r="B94" s="81" t="s">
        <v>129</v>
      </c>
      <c r="C94" s="82">
        <v>25000</v>
      </c>
      <c r="D94" s="82">
        <f>G9</f>
        <v>30000</v>
      </c>
      <c r="E94" s="82">
        <v>28000</v>
      </c>
      <c r="F94" s="83"/>
      <c r="G94" s="84"/>
    </row>
    <row r="95" spans="1:7" ht="12.75" customHeight="1" thickBot="1" x14ac:dyDescent="0.3">
      <c r="A95" s="50"/>
      <c r="B95" s="78" t="s">
        <v>125</v>
      </c>
      <c r="C95" s="79">
        <f>(G69/C94)</f>
        <v>864.63836591999996</v>
      </c>
      <c r="D95" s="79">
        <f>(G69/D94)</f>
        <v>720.53197159999991</v>
      </c>
      <c r="E95" s="85">
        <f>(G69/E94)</f>
        <v>771.99854099999993</v>
      </c>
      <c r="F95" s="83"/>
      <c r="G95" s="84"/>
    </row>
    <row r="96" spans="1:7" ht="12" customHeight="1" x14ac:dyDescent="0.25">
      <c r="A96" s="50"/>
      <c r="B96" s="55" t="s">
        <v>53</v>
      </c>
      <c r="C96" s="63"/>
      <c r="D96" s="63"/>
      <c r="E96" s="63"/>
      <c r="F96" s="63"/>
      <c r="G96" s="86"/>
    </row>
    <row r="97" spans="1:1" ht="12.75" customHeight="1" x14ac:dyDescent="0.25">
      <c r="A97" s="50"/>
    </row>
    <row r="98" spans="1:1" ht="12" customHeight="1" x14ac:dyDescent="0.25">
      <c r="A98" s="50"/>
    </row>
    <row r="99" spans="1:1" ht="12" customHeight="1" x14ac:dyDescent="0.25">
      <c r="A99" s="50"/>
    </row>
    <row r="100" spans="1:1" ht="12.75" customHeight="1" x14ac:dyDescent="0.25">
      <c r="A100" s="50"/>
    </row>
    <row r="101" spans="1:1" ht="15.6" customHeight="1" x14ac:dyDescent="0.25">
      <c r="A101" s="50"/>
    </row>
    <row r="102" spans="1:1" ht="11.25" customHeight="1" x14ac:dyDescent="0.25">
      <c r="A102" s="50"/>
    </row>
  </sheetData>
  <mergeCells count="9">
    <mergeCell ref="E9:F9"/>
    <mergeCell ref="E14:F14"/>
    <mergeCell ref="E15:F15"/>
    <mergeCell ref="B16:G16"/>
    <mergeCell ref="B93:E93"/>
    <mergeCell ref="B82:C82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2022-06-22T15:53:36Z</dcterms:modified>
</cp:coreProperties>
</file>