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Maíz grano" sheetId="1" r:id="rId1"/>
  </sheets>
  <definedNames>
    <definedName name="_xlnm.Print_Area" localSheetId="0">'Maíz grano'!$A$1:$G$120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1" i="1"/>
  <c r="G80" i="1"/>
  <c r="G79" i="1"/>
  <c r="G78" i="1"/>
  <c r="G77" i="1"/>
  <c r="F72" i="1"/>
  <c r="G72" i="1" s="1"/>
  <c r="F71" i="1"/>
  <c r="G71" i="1" s="1"/>
  <c r="G69" i="1"/>
  <c r="F68" i="1"/>
  <c r="G68" i="1" s="1"/>
  <c r="G66" i="1"/>
  <c r="G64" i="1"/>
  <c r="F63" i="1"/>
  <c r="G63" i="1" s="1"/>
  <c r="G62" i="1"/>
  <c r="G61" i="1"/>
  <c r="F60" i="1"/>
  <c r="G60" i="1" s="1"/>
  <c r="G56" i="1"/>
  <c r="G58" i="1"/>
  <c r="G57" i="1"/>
  <c r="G55" i="1"/>
  <c r="G54" i="1"/>
  <c r="G89" i="1" l="1"/>
  <c r="G53" i="1"/>
  <c r="G52" i="1"/>
  <c r="G51" i="1"/>
  <c r="G49" i="1"/>
  <c r="G40" i="1"/>
  <c r="G43" i="1"/>
  <c r="G42" i="1"/>
  <c r="G41" i="1"/>
  <c r="G39" i="1"/>
  <c r="G38" i="1"/>
  <c r="G25" i="1"/>
  <c r="G24" i="1"/>
  <c r="G33" i="1" l="1"/>
  <c r="G22" i="1"/>
  <c r="G23" i="1"/>
  <c r="G26" i="1"/>
  <c r="G27" i="1"/>
  <c r="C114" i="1" l="1"/>
  <c r="D111" i="1" s="1"/>
  <c r="G28" i="1"/>
  <c r="G21" i="1"/>
  <c r="G12" i="1"/>
  <c r="G94" i="1" s="1"/>
  <c r="D108" i="1" l="1"/>
  <c r="D112" i="1"/>
  <c r="D113" i="1"/>
  <c r="G29" i="1"/>
  <c r="D110" i="1"/>
  <c r="G73" i="1"/>
  <c r="G44" i="1"/>
  <c r="G91" i="1" l="1"/>
  <c r="D109" i="1" s="1"/>
  <c r="D114" i="1" s="1"/>
  <c r="G92" i="1" l="1"/>
  <c r="G93" i="1" s="1"/>
  <c r="D119" i="1" s="1"/>
  <c r="E119" i="1" l="1"/>
  <c r="C119" i="1"/>
  <c r="G95" i="1"/>
</calcChain>
</file>

<file path=xl/sharedStrings.xml><?xml version="1.0" encoding="utf-8"?>
<sst xmlns="http://schemas.openxmlformats.org/spreadsheetml/2006/main" count="247" uniqueCount="157">
  <si>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</si>
  <si>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</si>
  <si>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</si>
  <si>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</si>
  <si>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</si>
  <si>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</si>
  <si>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</si>
  <si>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</si>
  <si>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</si>
  <si>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</si>
  <si>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</si>
  <si>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</si>
  <si>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</si>
  <si>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</si>
  <si>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</si>
  <si>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</si>
  <si>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</si>
  <si>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</si>
  <si>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</si>
  <si>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</si>
  <si>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</si>
  <si>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</si>
  <si>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</si>
  <si>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</si>
  <si>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</si>
  <si>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</si>
  <si>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</si>
  <si>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</si>
  <si>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</si>
  <si>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</si>
  <si>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</si>
  <si>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</si>
  <si>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</si>
  <si>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</si>
  <si>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</si>
  <si>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</si>
  <si>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</si>
  <si>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</si>
  <si>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</si>
  <si>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</si>
  <si>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</si>
  <si>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</si>
  <si>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</si>
  <si>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</si>
  <si>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</si>
  <si>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</si>
  <si>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</si>
  <si>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</si>
  <si>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</si>
  <si>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</si>
  <si>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</si>
  <si>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</si>
  <si>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</si>
  <si>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</si>
  <si>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</si>
  <si>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</si>
  <si>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</si>
  <si>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</si>
  <si>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</si>
  <si>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</si>
  <si>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</si>
  <si>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</si>
  <si>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Enero-Marzo</t>
  </si>
  <si>
    <t>Enero-Febrero</t>
  </si>
  <si>
    <t xml:space="preserve"> </t>
  </si>
  <si>
    <t>BioBio</t>
  </si>
  <si>
    <t>Tirua</t>
  </si>
  <si>
    <t>FRUTILLA</t>
  </si>
  <si>
    <t>Albion</t>
  </si>
  <si>
    <t>Enero-Abril de 2022</t>
  </si>
  <si>
    <t>Mercado Local</t>
  </si>
  <si>
    <t>Heladas,escases de Riego</t>
  </si>
  <si>
    <t>Instalación Mulch</t>
  </si>
  <si>
    <t>Plantación</t>
  </si>
  <si>
    <t>Enero-marzo</t>
  </si>
  <si>
    <t>Instalación Sistema de Riego</t>
  </si>
  <si>
    <t>Febrero-Marzo</t>
  </si>
  <si>
    <t>Chapoda</t>
  </si>
  <si>
    <t>Marzo-Julio</t>
  </si>
  <si>
    <t>Fertilizaciones</t>
  </si>
  <si>
    <t>Control de Plagas</t>
  </si>
  <si>
    <t>Abril-julio</t>
  </si>
  <si>
    <t>Riego</t>
  </si>
  <si>
    <t>Enero-Diciembre</t>
  </si>
  <si>
    <t>Cosecha y Post cosecha</t>
  </si>
  <si>
    <t>Limpieza y Trazado</t>
  </si>
  <si>
    <t>Diciembre-Enero</t>
  </si>
  <si>
    <t>Aradura y Rastraje</t>
  </si>
  <si>
    <t>Arado Cincel</t>
  </si>
  <si>
    <t>Hechura Camellones</t>
  </si>
  <si>
    <t>Aplicación de Abono Foliar</t>
  </si>
  <si>
    <t>Aplicación Mecanica de plagas</t>
  </si>
  <si>
    <t>Abril-Julio</t>
  </si>
  <si>
    <t>Plantas</t>
  </si>
  <si>
    <t>Ultrasol de crecimiento</t>
  </si>
  <si>
    <t>Ultrasol multiproposito</t>
  </si>
  <si>
    <t>Septiembre-octubre</t>
  </si>
  <si>
    <t>Ultrasol producción</t>
  </si>
  <si>
    <t>Octubre-marzo</t>
  </si>
  <si>
    <t>Nitrofoska foliar PS</t>
  </si>
  <si>
    <t>lts</t>
  </si>
  <si>
    <t>Febrero-abril</t>
  </si>
  <si>
    <t>Amistar 50 WP</t>
  </si>
  <si>
    <t>Azufre mojable</t>
  </si>
  <si>
    <t>Frutaliv</t>
  </si>
  <si>
    <t>Rukan calcio</t>
  </si>
  <si>
    <t>Acido fosforico</t>
  </si>
  <si>
    <t>Rukan mix</t>
  </si>
  <si>
    <t>Septiembre-diciembre</t>
  </si>
  <si>
    <t>Phyton 27</t>
  </si>
  <si>
    <t>lt</t>
  </si>
  <si>
    <t>Enero</t>
  </si>
  <si>
    <t xml:space="preserve">caldo bordeles </t>
  </si>
  <si>
    <t>Kq</t>
  </si>
  <si>
    <t>Junio</t>
  </si>
  <si>
    <t>Rukon 50 WP</t>
  </si>
  <si>
    <t>Sep -Oct</t>
  </si>
  <si>
    <t>Dic- Ene</t>
  </si>
  <si>
    <t>Oct- Abri</t>
  </si>
  <si>
    <t>Farmon</t>
  </si>
  <si>
    <t>l</t>
  </si>
  <si>
    <t>Feb-May</t>
  </si>
  <si>
    <t>INSECTICIDA</t>
  </si>
  <si>
    <t>Punto 70 WP</t>
  </si>
  <si>
    <t xml:space="preserve">Agosto </t>
  </si>
  <si>
    <t>Succes</t>
  </si>
  <si>
    <t>Diciembre</t>
  </si>
  <si>
    <t>ACARICIDA</t>
  </si>
  <si>
    <t>Acaban 050</t>
  </si>
  <si>
    <t>Mayo</t>
  </si>
  <si>
    <t xml:space="preserve">Vertimec </t>
  </si>
  <si>
    <t>Nov-Feb</t>
  </si>
  <si>
    <t>Plasticos planza 1,5 ''</t>
  </si>
  <si>
    <t>mt</t>
  </si>
  <si>
    <t>Ene-Feb</t>
  </si>
  <si>
    <t>Conectores</t>
  </si>
  <si>
    <t>u</t>
  </si>
  <si>
    <t>Cintas</t>
  </si>
  <si>
    <t>Fitting</t>
  </si>
  <si>
    <t>Bomba 2 Hp  Sistema Fijo</t>
  </si>
  <si>
    <t>Filtro</t>
  </si>
  <si>
    <t>Sistema fertirrigacion</t>
  </si>
  <si>
    <t>Sistema eléctrico conducción</t>
  </si>
  <si>
    <t>Analisis de suelo Frutilla</t>
  </si>
  <si>
    <t>Ene - Dic</t>
  </si>
  <si>
    <t>Mulch</t>
  </si>
  <si>
    <t>Feb-Mar</t>
  </si>
  <si>
    <t>Electricidad Bomba frutilla</t>
  </si>
  <si>
    <t>kw</t>
  </si>
  <si>
    <t>Ene- Dic</t>
  </si>
  <si>
    <t>Bandejas de 5-6 kq</t>
  </si>
  <si>
    <t>Ago-Dic</t>
  </si>
  <si>
    <t>RENDIMIENTO (kg/Há.)</t>
  </si>
  <si>
    <t>PRECIO ESPERADO ($/kg)</t>
  </si>
  <si>
    <t>Rendimiento (kg/hà)</t>
  </si>
  <si>
    <t>Costo unitario ($/kg)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</si>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</sst>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/>
    <xf numFmtId="3" fontId="4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/>
    <xf numFmtId="3" fontId="4" fillId="2" borderId="3" xfId="0" applyNumberFormat="1" applyFont="1" applyFill="1" applyBorder="1" applyAlignment="1"/>
    <xf numFmtId="49" fontId="8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6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166" fontId="13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center" wrapText="1"/>
    </xf>
    <xf numFmtId="0" fontId="4" fillId="2" borderId="44" xfId="0" applyNumberFormat="1" applyFont="1" applyFill="1" applyBorder="1" applyAlignment="1">
      <alignment wrapText="1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right" vertical="center"/>
    </xf>
    <xf numFmtId="3" fontId="4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19" fillId="0" borderId="44" xfId="0" applyFont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3" fontId="19" fillId="0" borderId="44" xfId="0" applyNumberFormat="1" applyFont="1" applyBorder="1" applyAlignment="1">
      <alignment vertical="center"/>
    </xf>
    <xf numFmtId="3" fontId="19" fillId="0" borderId="44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right" vertical="center"/>
    </xf>
    <xf numFmtId="164" fontId="19" fillId="0" borderId="44" xfId="0" applyNumberFormat="1" applyFont="1" applyBorder="1" applyAlignment="1">
      <alignment horizontal="right" vertical="center"/>
    </xf>
    <xf numFmtId="3" fontId="19" fillId="0" borderId="44" xfId="0" applyNumberFormat="1" applyFont="1" applyBorder="1" applyAlignment="1">
      <alignment horizontal="right" vertical="center"/>
    </xf>
    <xf numFmtId="0" fontId="20" fillId="0" borderId="44" xfId="0" applyFont="1" applyBorder="1" applyAlignment="1">
      <alignment vertical="center"/>
    </xf>
    <xf numFmtId="3" fontId="4" fillId="2" borderId="44" xfId="0" applyNumberFormat="1" applyFont="1" applyFill="1" applyBorder="1" applyAlignment="1"/>
    <xf numFmtId="3" fontId="7" fillId="3" borderId="9" xfId="0" applyNumberFormat="1" applyFont="1" applyFill="1" applyBorder="1" applyAlignment="1">
      <alignment vertical="center"/>
    </xf>
    <xf numFmtId="3" fontId="13" fillId="8" borderId="42" xfId="0" applyNumberFormat="1" applyFont="1" applyFill="1" applyBorder="1" applyAlignment="1">
      <alignment vertical="center"/>
    </xf>
    <xf numFmtId="3" fontId="13" fillId="8" borderId="43" xfId="0" applyNumberFormat="1" applyFont="1" applyFill="1" applyBorder="1" applyAlignment="1">
      <alignment vertical="center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791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P120"/>
  <sheetViews>
    <sheetView showGridLines="0" tabSelected="1" topLeftCell="A37" workbookViewId="0">
      <selection activeCell="N37" sqref="N37"/>
    </sheetView>
  </sheetViews>
  <sheetFormatPr baseColWidth="10" defaultColWidth="10.85546875" defaultRowHeight="11.25" customHeight="1" x14ac:dyDescent="0.25"/>
  <cols>
    <col min="2" max="2" width="20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0" width="10.85546875" style="1" customWidth="1"/>
  </cols>
  <sheetData>
    <row r="2" spans="2:250" ht="15" customHeight="1" x14ac:dyDescent="0.25">
      <c r="B2" s="2"/>
      <c r="C2" s="2"/>
      <c r="D2" s="2"/>
      <c r="E2" s="2"/>
      <c r="F2" s="2"/>
      <c r="G2" s="2"/>
    </row>
    <row r="3" spans="2:250" ht="15" customHeight="1" x14ac:dyDescent="0.25">
      <c r="B3" s="2"/>
      <c r="C3" s="2"/>
      <c r="D3" s="2"/>
      <c r="E3" s="2"/>
      <c r="F3" s="2"/>
      <c r="G3" s="2"/>
    </row>
    <row r="4" spans="2:250" ht="15" customHeight="1" x14ac:dyDescent="0.25">
      <c r="B4" s="2"/>
      <c r="C4" s="2"/>
      <c r="D4" s="2"/>
      <c r="E4" s="2"/>
      <c r="F4" s="2"/>
      <c r="G4" s="2"/>
    </row>
    <row r="5" spans="2:250" ht="15" customHeight="1" x14ac:dyDescent="0.25">
      <c r="B5" s="2"/>
      <c r="C5" s="2"/>
      <c r="D5" s="2"/>
      <c r="E5" s="2"/>
      <c r="F5" s="2"/>
      <c r="G5" s="2"/>
    </row>
    <row r="6" spans="2:250" ht="15" customHeight="1" x14ac:dyDescent="0.25">
      <c r="B6" s="2"/>
      <c r="C6" s="2"/>
      <c r="D6" s="2"/>
      <c r="E6" s="2"/>
      <c r="F6" s="2"/>
      <c r="G6" s="2"/>
    </row>
    <row r="7" spans="2:250" s="144" customFormat="1" ht="15" customHeight="1" x14ac:dyDescent="0.25">
      <c r="B7" s="96"/>
      <c r="C7" s="96"/>
      <c r="D7" s="96"/>
      <c r="E7" s="96"/>
      <c r="F7" s="96"/>
      <c r="G7" s="96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</row>
    <row r="8" spans="2:250" s="144" customFormat="1" ht="15" customHeight="1" x14ac:dyDescent="0.25">
      <c r="B8" s="145"/>
      <c r="C8" s="145"/>
      <c r="D8" s="145"/>
      <c r="E8" s="145"/>
      <c r="F8" s="145"/>
      <c r="G8" s="145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</row>
    <row r="9" spans="2:250" s="144" customFormat="1" ht="12" customHeight="1" x14ac:dyDescent="0.25">
      <c r="B9" s="146" t="s">
        <v>0</v>
      </c>
      <c r="C9" s="105" t="s">
        <v>67</v>
      </c>
      <c r="D9" s="147"/>
      <c r="E9" s="153" t="s">
        <v>152</v>
      </c>
      <c r="F9" s="154"/>
      <c r="G9" s="140">
        <v>30000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</row>
    <row r="10" spans="2:250" ht="15" x14ac:dyDescent="0.25">
      <c r="B10" s="93" t="s">
        <v>1</v>
      </c>
      <c r="C10" s="148" t="s">
        <v>68</v>
      </c>
      <c r="D10" s="95"/>
      <c r="E10" s="151" t="s">
        <v>2</v>
      </c>
      <c r="F10" s="152"/>
      <c r="G10" s="105" t="s">
        <v>69</v>
      </c>
    </row>
    <row r="11" spans="2:250" ht="18" customHeight="1" x14ac:dyDescent="0.25">
      <c r="B11" s="93" t="s">
        <v>3</v>
      </c>
      <c r="C11" s="90" t="s">
        <v>4</v>
      </c>
      <c r="D11" s="95"/>
      <c r="E11" s="151" t="s">
        <v>153</v>
      </c>
      <c r="F11" s="152"/>
      <c r="G11" s="140">
        <v>1000</v>
      </c>
    </row>
    <row r="12" spans="2:250" ht="11.25" customHeight="1" x14ac:dyDescent="0.25">
      <c r="B12" s="93" t="s">
        <v>5</v>
      </c>
      <c r="C12" s="91" t="s">
        <v>65</v>
      </c>
      <c r="D12" s="95"/>
      <c r="E12" s="106" t="s">
        <v>6</v>
      </c>
      <c r="F12" s="107"/>
      <c r="G12" s="108">
        <f>(G9*G11)</f>
        <v>30000000</v>
      </c>
    </row>
    <row r="13" spans="2:250" ht="15" x14ac:dyDescent="0.25">
      <c r="B13" s="94" t="s">
        <v>7</v>
      </c>
      <c r="C13" s="90" t="s">
        <v>66</v>
      </c>
      <c r="D13" s="95"/>
      <c r="E13" s="151" t="s">
        <v>8</v>
      </c>
      <c r="F13" s="152"/>
      <c r="G13" s="109" t="s">
        <v>70</v>
      </c>
    </row>
    <row r="14" spans="2:250" ht="13.5" customHeight="1" x14ac:dyDescent="0.25">
      <c r="B14" s="93" t="s">
        <v>9</v>
      </c>
      <c r="C14" s="90" t="s">
        <v>66</v>
      </c>
      <c r="D14" s="95"/>
      <c r="E14" s="151" t="s">
        <v>10</v>
      </c>
      <c r="F14" s="152"/>
      <c r="G14" s="105" t="s">
        <v>69</v>
      </c>
    </row>
    <row r="15" spans="2:250" ht="25.5" x14ac:dyDescent="0.25">
      <c r="B15" s="93" t="s">
        <v>11</v>
      </c>
      <c r="C15" s="92">
        <v>44727</v>
      </c>
      <c r="D15" s="95"/>
      <c r="E15" s="155" t="s">
        <v>12</v>
      </c>
      <c r="F15" s="156"/>
      <c r="G15" s="109" t="s">
        <v>71</v>
      </c>
    </row>
    <row r="16" spans="2:250" ht="12" customHeight="1" x14ac:dyDescent="0.25">
      <c r="B16" s="97"/>
      <c r="C16" s="98"/>
      <c r="D16" s="99"/>
      <c r="E16" s="100"/>
      <c r="F16" s="100"/>
      <c r="G16" s="101"/>
    </row>
    <row r="17" spans="2:7" ht="12" customHeight="1" x14ac:dyDescent="0.25">
      <c r="B17" s="157" t="s">
        <v>13</v>
      </c>
      <c r="C17" s="158"/>
      <c r="D17" s="158"/>
      <c r="E17" s="158"/>
      <c r="F17" s="158"/>
      <c r="G17" s="158"/>
    </row>
    <row r="18" spans="2:7" ht="12" customHeight="1" x14ac:dyDescent="0.25">
      <c r="B18" s="102"/>
      <c r="C18" s="103"/>
      <c r="D18" s="103"/>
      <c r="E18" s="103"/>
      <c r="F18" s="104"/>
      <c r="G18" s="104"/>
    </row>
    <row r="19" spans="2:7" ht="12" customHeight="1" x14ac:dyDescent="0.25">
      <c r="B19" s="110" t="s">
        <v>14</v>
      </c>
      <c r="C19" s="111"/>
      <c r="D19" s="112"/>
      <c r="E19" s="112"/>
      <c r="F19" s="112"/>
      <c r="G19" s="112"/>
    </row>
    <row r="20" spans="2:7" ht="24" customHeight="1" x14ac:dyDescent="0.25">
      <c r="B20" s="114" t="s">
        <v>15</v>
      </c>
      <c r="C20" s="114" t="s">
        <v>16</v>
      </c>
      <c r="D20" s="114" t="s">
        <v>17</v>
      </c>
      <c r="E20" s="114" t="s">
        <v>18</v>
      </c>
      <c r="F20" s="114" t="s">
        <v>19</v>
      </c>
      <c r="G20" s="114" t="s">
        <v>20</v>
      </c>
    </row>
    <row r="21" spans="2:7" ht="12.75" customHeight="1" x14ac:dyDescent="0.25">
      <c r="B21" s="119" t="s">
        <v>72</v>
      </c>
      <c r="C21" s="120" t="s">
        <v>21</v>
      </c>
      <c r="D21" s="121">
        <v>16</v>
      </c>
      <c r="E21" s="120" t="s">
        <v>63</v>
      </c>
      <c r="F21" s="108">
        <v>20000</v>
      </c>
      <c r="G21" s="108">
        <f>(D21*F21)</f>
        <v>320000</v>
      </c>
    </row>
    <row r="22" spans="2:7" ht="12.75" customHeight="1" x14ac:dyDescent="0.25">
      <c r="B22" s="119" t="s">
        <v>73</v>
      </c>
      <c r="C22" s="120" t="s">
        <v>21</v>
      </c>
      <c r="D22" s="121">
        <v>17</v>
      </c>
      <c r="E22" s="120" t="s">
        <v>74</v>
      </c>
      <c r="F22" s="108">
        <v>20000</v>
      </c>
      <c r="G22" s="108">
        <f t="shared" ref="G22:G27" si="0">(D22*F22)</f>
        <v>340000</v>
      </c>
    </row>
    <row r="23" spans="2:7" ht="12.75" customHeight="1" x14ac:dyDescent="0.25">
      <c r="B23" s="119" t="s">
        <v>75</v>
      </c>
      <c r="C23" s="120" t="s">
        <v>21</v>
      </c>
      <c r="D23" s="121">
        <v>16.7</v>
      </c>
      <c r="E23" s="120" t="s">
        <v>76</v>
      </c>
      <c r="F23" s="108">
        <v>20000</v>
      </c>
      <c r="G23" s="108">
        <f t="shared" si="0"/>
        <v>334000</v>
      </c>
    </row>
    <row r="24" spans="2:7" ht="12.75" customHeight="1" x14ac:dyDescent="0.25">
      <c r="B24" s="131" t="s">
        <v>77</v>
      </c>
      <c r="C24" s="120" t="s">
        <v>21</v>
      </c>
      <c r="D24" s="121">
        <v>10</v>
      </c>
      <c r="E24" s="120" t="s">
        <v>78</v>
      </c>
      <c r="F24" s="108">
        <v>20000</v>
      </c>
      <c r="G24" s="108">
        <f t="shared" ref="G24:G25" si="1">(D24*F24)</f>
        <v>200000</v>
      </c>
    </row>
    <row r="25" spans="2:7" ht="12.75" customHeight="1" x14ac:dyDescent="0.25">
      <c r="B25" s="131" t="s">
        <v>79</v>
      </c>
      <c r="C25" s="120" t="s">
        <v>21</v>
      </c>
      <c r="D25" s="121">
        <v>4</v>
      </c>
      <c r="E25" s="120" t="s">
        <v>76</v>
      </c>
      <c r="F25" s="108">
        <v>20000</v>
      </c>
      <c r="G25" s="108">
        <f t="shared" si="1"/>
        <v>80000</v>
      </c>
    </row>
    <row r="26" spans="2:7" ht="12.75" customHeight="1" x14ac:dyDescent="0.25">
      <c r="B26" s="119" t="s">
        <v>80</v>
      </c>
      <c r="C26" s="120" t="s">
        <v>21</v>
      </c>
      <c r="D26" s="121">
        <v>4</v>
      </c>
      <c r="E26" s="120" t="s">
        <v>81</v>
      </c>
      <c r="F26" s="108">
        <v>20000</v>
      </c>
      <c r="G26" s="108">
        <f t="shared" si="0"/>
        <v>80000</v>
      </c>
    </row>
    <row r="27" spans="2:7" ht="13.5" customHeight="1" x14ac:dyDescent="0.25">
      <c r="B27" s="119" t="s">
        <v>82</v>
      </c>
      <c r="C27" s="120" t="s">
        <v>21</v>
      </c>
      <c r="D27" s="121">
        <v>25</v>
      </c>
      <c r="E27" s="120" t="s">
        <v>83</v>
      </c>
      <c r="F27" s="108">
        <v>20000</v>
      </c>
      <c r="G27" s="108">
        <f t="shared" si="0"/>
        <v>500000</v>
      </c>
    </row>
    <row r="28" spans="2:7" ht="12.75" customHeight="1" x14ac:dyDescent="0.25">
      <c r="B28" s="119" t="s">
        <v>84</v>
      </c>
      <c r="C28" s="120" t="s">
        <v>21</v>
      </c>
      <c r="D28" s="121">
        <v>363.64</v>
      </c>
      <c r="E28" s="120" t="s">
        <v>62</v>
      </c>
      <c r="F28" s="108">
        <v>20000</v>
      </c>
      <c r="G28" s="108">
        <f>(D28*F28)</f>
        <v>7272800</v>
      </c>
    </row>
    <row r="29" spans="2:7" ht="12.75" customHeight="1" x14ac:dyDescent="0.25">
      <c r="B29" s="115" t="s">
        <v>22</v>
      </c>
      <c r="C29" s="116"/>
      <c r="D29" s="116"/>
      <c r="E29" s="116"/>
      <c r="F29" s="117"/>
      <c r="G29" s="118">
        <f>SUM(G21:G28)</f>
        <v>9126800</v>
      </c>
    </row>
    <row r="30" spans="2:7" ht="12" customHeight="1" x14ac:dyDescent="0.25">
      <c r="B30" s="102"/>
      <c r="C30" s="104"/>
      <c r="D30" s="104"/>
      <c r="E30" s="104"/>
      <c r="F30" s="113"/>
      <c r="G30" s="113"/>
    </row>
    <row r="31" spans="2:7" ht="12" customHeight="1" x14ac:dyDescent="0.25">
      <c r="B31" s="9" t="s">
        <v>23</v>
      </c>
      <c r="C31" s="10"/>
      <c r="D31" s="11"/>
      <c r="E31" s="11"/>
      <c r="F31" s="12"/>
      <c r="G31" s="12"/>
    </row>
    <row r="32" spans="2:7" ht="24" customHeight="1" x14ac:dyDescent="0.25">
      <c r="B32" s="122" t="s">
        <v>15</v>
      </c>
      <c r="C32" s="123" t="s">
        <v>16</v>
      </c>
      <c r="D32" s="123" t="s">
        <v>17</v>
      </c>
      <c r="E32" s="122" t="s">
        <v>18</v>
      </c>
      <c r="F32" s="123" t="s">
        <v>19</v>
      </c>
      <c r="G32" s="122" t="s">
        <v>20</v>
      </c>
    </row>
    <row r="33" spans="2:7" ht="12" customHeight="1" x14ac:dyDescent="0.25">
      <c r="B33" s="127" t="s">
        <v>64</v>
      </c>
      <c r="C33" s="128" t="s">
        <v>64</v>
      </c>
      <c r="D33" s="129">
        <v>0</v>
      </c>
      <c r="E33" s="119" t="s">
        <v>64</v>
      </c>
      <c r="F33" s="130">
        <v>0</v>
      </c>
      <c r="G33" s="108">
        <f>(D33*F33)</f>
        <v>0</v>
      </c>
    </row>
    <row r="34" spans="2:7" ht="12" customHeight="1" x14ac:dyDescent="0.25">
      <c r="B34" s="124" t="s">
        <v>24</v>
      </c>
      <c r="C34" s="125"/>
      <c r="D34" s="125"/>
      <c r="E34" s="125"/>
      <c r="F34" s="126"/>
      <c r="G34" s="126"/>
    </row>
    <row r="35" spans="2:7" ht="12" customHeight="1" x14ac:dyDescent="0.25">
      <c r="B35" s="13"/>
      <c r="C35" s="14"/>
      <c r="D35" s="14"/>
      <c r="E35" s="14"/>
      <c r="F35" s="15"/>
      <c r="G35" s="15"/>
    </row>
    <row r="36" spans="2:7" ht="12" customHeight="1" x14ac:dyDescent="0.25">
      <c r="B36" s="9" t="s">
        <v>25</v>
      </c>
      <c r="C36" s="10"/>
      <c r="D36" s="11"/>
      <c r="E36" s="11"/>
      <c r="F36" s="12"/>
      <c r="G36" s="12"/>
    </row>
    <row r="37" spans="2:7" ht="24" customHeight="1" x14ac:dyDescent="0.25">
      <c r="B37" s="16" t="s">
        <v>15</v>
      </c>
      <c r="C37" s="16" t="s">
        <v>16</v>
      </c>
      <c r="D37" s="16" t="s">
        <v>17</v>
      </c>
      <c r="E37" s="16" t="s">
        <v>18</v>
      </c>
      <c r="F37" s="17" t="s">
        <v>19</v>
      </c>
      <c r="G37" s="16" t="s">
        <v>20</v>
      </c>
    </row>
    <row r="38" spans="2:7" ht="12.75" customHeight="1" x14ac:dyDescent="0.25">
      <c r="B38" s="3" t="s">
        <v>85</v>
      </c>
      <c r="C38" s="7" t="s">
        <v>156</v>
      </c>
      <c r="D38" s="8">
        <v>0.5</v>
      </c>
      <c r="E38" s="7" t="s">
        <v>86</v>
      </c>
      <c r="F38" s="6">
        <v>224000</v>
      </c>
      <c r="G38" s="6">
        <f t="shared" ref="G38:G43" si="2">(D38*F38)</f>
        <v>112000</v>
      </c>
    </row>
    <row r="39" spans="2:7" ht="12.75" customHeight="1" x14ac:dyDescent="0.25">
      <c r="B39" s="3" t="s">
        <v>87</v>
      </c>
      <c r="C39" s="7" t="s">
        <v>156</v>
      </c>
      <c r="D39" s="8">
        <v>0.25</v>
      </c>
      <c r="E39" s="7" t="s">
        <v>86</v>
      </c>
      <c r="F39" s="6">
        <v>224000</v>
      </c>
      <c r="G39" s="6">
        <f t="shared" si="2"/>
        <v>56000</v>
      </c>
    </row>
    <row r="40" spans="2:7" ht="12.75" customHeight="1" x14ac:dyDescent="0.25">
      <c r="B40" s="3" t="s">
        <v>88</v>
      </c>
      <c r="C40" s="7" t="s">
        <v>156</v>
      </c>
      <c r="D40" s="8">
        <v>0.125</v>
      </c>
      <c r="E40" s="7" t="s">
        <v>86</v>
      </c>
      <c r="F40" s="6">
        <v>224000</v>
      </c>
      <c r="G40" s="6">
        <f t="shared" si="2"/>
        <v>28000</v>
      </c>
    </row>
    <row r="41" spans="2:7" ht="12.75" customHeight="1" x14ac:dyDescent="0.25">
      <c r="B41" s="3" t="s">
        <v>89</v>
      </c>
      <c r="C41" s="7" t="s">
        <v>156</v>
      </c>
      <c r="D41" s="8">
        <v>0.75</v>
      </c>
      <c r="E41" s="7" t="s">
        <v>63</v>
      </c>
      <c r="F41" s="6">
        <v>224000</v>
      </c>
      <c r="G41" s="6">
        <f t="shared" si="2"/>
        <v>168000</v>
      </c>
    </row>
    <row r="42" spans="2:7" ht="12.75" customHeight="1" x14ac:dyDescent="0.25">
      <c r="B42" s="3" t="s">
        <v>90</v>
      </c>
      <c r="C42" s="7" t="s">
        <v>156</v>
      </c>
      <c r="D42" s="8">
        <v>0.125</v>
      </c>
      <c r="E42" s="7" t="s">
        <v>63</v>
      </c>
      <c r="F42" s="6">
        <v>224000</v>
      </c>
      <c r="G42" s="6">
        <f t="shared" si="2"/>
        <v>28000</v>
      </c>
    </row>
    <row r="43" spans="2:7" ht="12.75" customHeight="1" x14ac:dyDescent="0.25">
      <c r="B43" s="3" t="s">
        <v>91</v>
      </c>
      <c r="C43" s="7" t="s">
        <v>156</v>
      </c>
      <c r="D43" s="8">
        <v>0.125</v>
      </c>
      <c r="E43" s="7" t="s">
        <v>92</v>
      </c>
      <c r="F43" s="6">
        <v>224000</v>
      </c>
      <c r="G43" s="6">
        <f t="shared" si="2"/>
        <v>28000</v>
      </c>
    </row>
    <row r="44" spans="2:7" ht="12.75" customHeight="1" x14ac:dyDescent="0.25">
      <c r="B44" s="18" t="s">
        <v>26</v>
      </c>
      <c r="C44" s="19"/>
      <c r="D44" s="19"/>
      <c r="E44" s="19"/>
      <c r="F44" s="20"/>
      <c r="G44" s="21">
        <f>SUM(G38:G43)</f>
        <v>420000</v>
      </c>
    </row>
    <row r="45" spans="2:7" ht="12" customHeight="1" x14ac:dyDescent="0.25">
      <c r="B45" s="13"/>
      <c r="C45" s="14"/>
      <c r="D45" s="14"/>
      <c r="E45" s="14"/>
      <c r="F45" s="15"/>
      <c r="G45" s="15"/>
    </row>
    <row r="46" spans="2:7" ht="12" customHeight="1" x14ac:dyDescent="0.25">
      <c r="B46" s="9" t="s">
        <v>27</v>
      </c>
      <c r="C46" s="10"/>
      <c r="D46" s="11"/>
      <c r="E46" s="11"/>
      <c r="F46" s="12"/>
      <c r="G46" s="12"/>
    </row>
    <row r="47" spans="2:7" ht="24" customHeight="1" x14ac:dyDescent="0.25">
      <c r="B47" s="17" t="s">
        <v>28</v>
      </c>
      <c r="C47" s="17" t="s">
        <v>29</v>
      </c>
      <c r="D47" s="17" t="s">
        <v>30</v>
      </c>
      <c r="E47" s="17" t="s">
        <v>18</v>
      </c>
      <c r="F47" s="17" t="s">
        <v>19</v>
      </c>
      <c r="G47" s="17" t="s">
        <v>20</v>
      </c>
    </row>
    <row r="48" spans="2:7" ht="12.75" customHeight="1" x14ac:dyDescent="0.25">
      <c r="B48" s="22" t="s">
        <v>93</v>
      </c>
      <c r="C48" s="23"/>
      <c r="D48" s="23"/>
      <c r="E48" s="23"/>
      <c r="F48" s="23"/>
      <c r="G48" s="23"/>
    </row>
    <row r="49" spans="2:7" ht="12.75" customHeight="1" x14ac:dyDescent="0.25">
      <c r="B49" s="4" t="s">
        <v>93</v>
      </c>
      <c r="C49" s="24" t="s">
        <v>16</v>
      </c>
      <c r="D49" s="25">
        <v>30000</v>
      </c>
      <c r="E49" s="24" t="s">
        <v>74</v>
      </c>
      <c r="F49" s="26">
        <v>95</v>
      </c>
      <c r="G49" s="26">
        <f>(D49*F49)</f>
        <v>2850000</v>
      </c>
    </row>
    <row r="50" spans="2:7" ht="12.75" customHeight="1" x14ac:dyDescent="0.25">
      <c r="B50" s="27" t="s">
        <v>31</v>
      </c>
      <c r="C50" s="28"/>
      <c r="D50" s="5"/>
      <c r="E50" s="28"/>
      <c r="F50" s="26"/>
      <c r="G50" s="26"/>
    </row>
    <row r="51" spans="2:7" ht="12.75" customHeight="1" x14ac:dyDescent="0.25">
      <c r="B51" s="4" t="s">
        <v>94</v>
      </c>
      <c r="C51" s="24" t="s">
        <v>32</v>
      </c>
      <c r="D51" s="25">
        <v>75</v>
      </c>
      <c r="E51" s="24" t="s">
        <v>63</v>
      </c>
      <c r="F51" s="26">
        <v>1259</v>
      </c>
      <c r="G51" s="26">
        <f>(D51*F51)</f>
        <v>94425</v>
      </c>
    </row>
    <row r="52" spans="2:7" ht="12.75" customHeight="1" x14ac:dyDescent="0.25">
      <c r="B52" s="4" t="s">
        <v>95</v>
      </c>
      <c r="C52" s="24" t="s">
        <v>32</v>
      </c>
      <c r="D52" s="25">
        <v>100</v>
      </c>
      <c r="E52" s="24" t="s">
        <v>96</v>
      </c>
      <c r="F52" s="26">
        <v>1890</v>
      </c>
      <c r="G52" s="26">
        <f>(D52*F52)</f>
        <v>189000</v>
      </c>
    </row>
    <row r="53" spans="2:7" ht="12.75" customHeight="1" x14ac:dyDescent="0.25">
      <c r="B53" s="4" t="s">
        <v>97</v>
      </c>
      <c r="C53" s="24" t="s">
        <v>32</v>
      </c>
      <c r="D53" s="25">
        <v>950</v>
      </c>
      <c r="E53" s="24" t="s">
        <v>98</v>
      </c>
      <c r="F53" s="26">
        <v>1600</v>
      </c>
      <c r="G53" s="26">
        <f>(D53*F53)</f>
        <v>1520000</v>
      </c>
    </row>
    <row r="54" spans="2:7" ht="12.75" customHeight="1" x14ac:dyDescent="0.25">
      <c r="B54" s="132" t="s">
        <v>99</v>
      </c>
      <c r="C54" s="24" t="s">
        <v>100</v>
      </c>
      <c r="D54" s="25">
        <v>5</v>
      </c>
      <c r="E54" s="24" t="s">
        <v>101</v>
      </c>
      <c r="F54" s="26">
        <v>13990</v>
      </c>
      <c r="G54" s="26">
        <f>(D54*F54)</f>
        <v>69950</v>
      </c>
    </row>
    <row r="55" spans="2:7" ht="12.75" customHeight="1" x14ac:dyDescent="0.25">
      <c r="B55" s="132" t="s">
        <v>107</v>
      </c>
      <c r="C55" s="24" t="s">
        <v>100</v>
      </c>
      <c r="D55" s="25">
        <v>5</v>
      </c>
      <c r="E55" s="24" t="s">
        <v>101</v>
      </c>
      <c r="F55" s="26">
        <v>8900</v>
      </c>
      <c r="G55" s="26">
        <f t="shared" ref="G55:G58" si="3">(D55*F55)</f>
        <v>44500</v>
      </c>
    </row>
    <row r="56" spans="2:7" ht="12.75" customHeight="1" x14ac:dyDescent="0.25">
      <c r="B56" s="132" t="s">
        <v>104</v>
      </c>
      <c r="C56" s="24" t="s">
        <v>100</v>
      </c>
      <c r="D56" s="25">
        <v>5</v>
      </c>
      <c r="E56" s="24" t="s">
        <v>101</v>
      </c>
      <c r="F56" s="26">
        <v>22600</v>
      </c>
      <c r="G56" s="26">
        <f t="shared" ref="G56" si="4">(D56*F56)</f>
        <v>113000</v>
      </c>
    </row>
    <row r="57" spans="2:7" ht="12.75" customHeight="1" x14ac:dyDescent="0.25">
      <c r="B57" s="132" t="s">
        <v>105</v>
      </c>
      <c r="C57" s="24" t="s">
        <v>100</v>
      </c>
      <c r="D57" s="25">
        <v>4</v>
      </c>
      <c r="E57" s="24" t="s">
        <v>108</v>
      </c>
      <c r="F57" s="26">
        <v>9000</v>
      </c>
      <c r="G57" s="26">
        <f t="shared" si="3"/>
        <v>36000</v>
      </c>
    </row>
    <row r="58" spans="2:7" ht="12.75" customHeight="1" x14ac:dyDescent="0.25">
      <c r="B58" s="132" t="s">
        <v>106</v>
      </c>
      <c r="C58" s="24" t="s">
        <v>100</v>
      </c>
      <c r="D58" s="25">
        <v>50</v>
      </c>
      <c r="E58" s="24" t="s">
        <v>101</v>
      </c>
      <c r="F58" s="26">
        <v>2500</v>
      </c>
      <c r="G58" s="26">
        <f t="shared" si="3"/>
        <v>125000</v>
      </c>
    </row>
    <row r="59" spans="2:7" ht="12.75" customHeight="1" x14ac:dyDescent="0.25">
      <c r="B59" s="27" t="s">
        <v>31</v>
      </c>
      <c r="C59" s="24"/>
      <c r="D59" s="25"/>
      <c r="E59" s="24"/>
      <c r="F59" s="26"/>
      <c r="G59" s="26"/>
    </row>
    <row r="60" spans="2:7" ht="12.75" customHeight="1" x14ac:dyDescent="0.25">
      <c r="B60" s="132" t="s">
        <v>109</v>
      </c>
      <c r="C60" s="133" t="s">
        <v>110</v>
      </c>
      <c r="D60" s="136">
        <v>0.5</v>
      </c>
      <c r="E60" s="133" t="s">
        <v>111</v>
      </c>
      <c r="F60" s="134">
        <f>83439*1.19</f>
        <v>99292.409999999989</v>
      </c>
      <c r="G60" s="134">
        <f>D60*F60</f>
        <v>49646.204999999994</v>
      </c>
    </row>
    <row r="61" spans="2:7" ht="12.75" customHeight="1" x14ac:dyDescent="0.25">
      <c r="B61" s="132" t="s">
        <v>112</v>
      </c>
      <c r="C61" s="24" t="s">
        <v>32</v>
      </c>
      <c r="D61" s="137">
        <v>2.5</v>
      </c>
      <c r="E61" s="133" t="s">
        <v>114</v>
      </c>
      <c r="F61" s="134">
        <v>13900</v>
      </c>
      <c r="G61" s="134">
        <f t="shared" ref="G61:G64" si="5">D61*F61</f>
        <v>34750</v>
      </c>
    </row>
    <row r="62" spans="2:7" ht="12.75" customHeight="1" x14ac:dyDescent="0.25">
      <c r="B62" s="132" t="s">
        <v>115</v>
      </c>
      <c r="C62" s="24" t="s">
        <v>32</v>
      </c>
      <c r="D62" s="138">
        <v>3</v>
      </c>
      <c r="E62" s="133" t="s">
        <v>116</v>
      </c>
      <c r="F62" s="134">
        <v>31900</v>
      </c>
      <c r="G62" s="134">
        <f t="shared" si="5"/>
        <v>95700</v>
      </c>
    </row>
    <row r="63" spans="2:7" ht="12.75" customHeight="1" x14ac:dyDescent="0.25">
      <c r="B63" s="132" t="s">
        <v>102</v>
      </c>
      <c r="C63" s="24" t="s">
        <v>32</v>
      </c>
      <c r="D63" s="138">
        <v>1</v>
      </c>
      <c r="E63" s="133" t="s">
        <v>117</v>
      </c>
      <c r="F63" s="134">
        <f>58907*1.19</f>
        <v>70099.33</v>
      </c>
      <c r="G63" s="134">
        <f t="shared" si="5"/>
        <v>70099.33</v>
      </c>
    </row>
    <row r="64" spans="2:7" ht="12.75" customHeight="1" x14ac:dyDescent="0.25">
      <c r="B64" s="132" t="s">
        <v>103</v>
      </c>
      <c r="C64" s="24" t="s">
        <v>32</v>
      </c>
      <c r="D64" s="138">
        <v>14</v>
      </c>
      <c r="E64" s="133" t="s">
        <v>118</v>
      </c>
      <c r="F64" s="134">
        <v>8900</v>
      </c>
      <c r="G64" s="134">
        <f t="shared" si="5"/>
        <v>124600</v>
      </c>
    </row>
    <row r="65" spans="2:7" ht="12.75" customHeight="1" x14ac:dyDescent="0.25">
      <c r="B65" s="27" t="s">
        <v>33</v>
      </c>
      <c r="C65" s="28"/>
      <c r="D65" s="5"/>
      <c r="E65" s="28"/>
      <c r="F65" s="26"/>
      <c r="G65" s="26"/>
    </row>
    <row r="66" spans="2:7" ht="12.75" customHeight="1" x14ac:dyDescent="0.25">
      <c r="B66" s="132" t="s">
        <v>119</v>
      </c>
      <c r="C66" s="24" t="s">
        <v>100</v>
      </c>
      <c r="D66" s="138">
        <v>3</v>
      </c>
      <c r="E66" s="133" t="s">
        <v>121</v>
      </c>
      <c r="F66" s="134">
        <v>16650</v>
      </c>
      <c r="G66" s="134">
        <f t="shared" ref="G66" si="6">D66*F66</f>
        <v>49950</v>
      </c>
    </row>
    <row r="67" spans="2:7" ht="12.75" customHeight="1" x14ac:dyDescent="0.25">
      <c r="B67" s="139" t="s">
        <v>122</v>
      </c>
      <c r="C67" s="133" t="s">
        <v>64</v>
      </c>
      <c r="D67" s="136" t="s">
        <v>64</v>
      </c>
      <c r="E67" s="133" t="s">
        <v>64</v>
      </c>
      <c r="F67" s="133" t="s">
        <v>64</v>
      </c>
      <c r="G67" s="133" t="s">
        <v>64</v>
      </c>
    </row>
    <row r="68" spans="2:7" ht="12.75" customHeight="1" x14ac:dyDescent="0.25">
      <c r="B68" s="132" t="s">
        <v>123</v>
      </c>
      <c r="C68" s="133" t="s">
        <v>113</v>
      </c>
      <c r="D68" s="137">
        <v>0.1</v>
      </c>
      <c r="E68" s="133" t="s">
        <v>124</v>
      </c>
      <c r="F68" s="134">
        <f>16230*1.19*4</f>
        <v>77254.8</v>
      </c>
      <c r="G68" s="134">
        <f>+F68*D68</f>
        <v>7725.4800000000005</v>
      </c>
    </row>
    <row r="69" spans="2:7" ht="12.75" customHeight="1" x14ac:dyDescent="0.25">
      <c r="B69" s="132" t="s">
        <v>125</v>
      </c>
      <c r="C69" s="133" t="s">
        <v>120</v>
      </c>
      <c r="D69" s="136">
        <v>0.2</v>
      </c>
      <c r="E69" s="133" t="s">
        <v>126</v>
      </c>
      <c r="F69" s="134">
        <v>105600</v>
      </c>
      <c r="G69" s="134">
        <f t="shared" ref="G69" si="7">D69*F69</f>
        <v>21120</v>
      </c>
    </row>
    <row r="70" spans="2:7" ht="12.75" customHeight="1" x14ac:dyDescent="0.25">
      <c r="B70" s="139" t="s">
        <v>127</v>
      </c>
      <c r="C70" s="133" t="s">
        <v>64</v>
      </c>
      <c r="D70" s="136" t="s">
        <v>64</v>
      </c>
      <c r="E70" s="133" t="s">
        <v>64</v>
      </c>
      <c r="F70" s="133" t="s">
        <v>64</v>
      </c>
      <c r="G70" s="133" t="s">
        <v>64</v>
      </c>
    </row>
    <row r="71" spans="2:7" ht="12.75" customHeight="1" x14ac:dyDescent="0.25">
      <c r="B71" s="132" t="s">
        <v>128</v>
      </c>
      <c r="C71" s="133" t="s">
        <v>120</v>
      </c>
      <c r="D71" s="136">
        <v>0.5</v>
      </c>
      <c r="E71" s="133" t="s">
        <v>129</v>
      </c>
      <c r="F71" s="134">
        <f>79192*1.19</f>
        <v>94238.48</v>
      </c>
      <c r="G71" s="134">
        <f t="shared" ref="G71:G72" si="8">D71*F71</f>
        <v>47119.24</v>
      </c>
    </row>
    <row r="72" spans="2:7" ht="12.75" customHeight="1" x14ac:dyDescent="0.25">
      <c r="B72" s="132" t="s">
        <v>130</v>
      </c>
      <c r="C72" s="133" t="s">
        <v>120</v>
      </c>
      <c r="D72" s="136">
        <v>2</v>
      </c>
      <c r="E72" s="133" t="s">
        <v>131</v>
      </c>
      <c r="F72" s="134">
        <f>20572*1.19</f>
        <v>24480.68</v>
      </c>
      <c r="G72" s="134">
        <f t="shared" si="8"/>
        <v>48961.36</v>
      </c>
    </row>
    <row r="73" spans="2:7" ht="13.5" customHeight="1" x14ac:dyDescent="0.25">
      <c r="B73" s="29" t="s">
        <v>34</v>
      </c>
      <c r="C73" s="30"/>
      <c r="D73" s="30"/>
      <c r="E73" s="30"/>
      <c r="F73" s="31"/>
      <c r="G73" s="21">
        <f>SUM(G48:G72)</f>
        <v>5591546.6150000012</v>
      </c>
    </row>
    <row r="74" spans="2:7" ht="12" customHeight="1" x14ac:dyDescent="0.25">
      <c r="B74" s="13"/>
      <c r="C74" s="14"/>
      <c r="D74" s="14"/>
      <c r="E74" s="32"/>
      <c r="F74" s="15"/>
      <c r="G74" s="15"/>
    </row>
    <row r="75" spans="2:7" ht="12" customHeight="1" x14ac:dyDescent="0.25">
      <c r="B75" s="9" t="s">
        <v>35</v>
      </c>
      <c r="C75" s="10"/>
      <c r="D75" s="11"/>
      <c r="E75" s="11"/>
      <c r="F75" s="12"/>
      <c r="G75" s="12"/>
    </row>
    <row r="76" spans="2:7" ht="24" customHeight="1" x14ac:dyDescent="0.25">
      <c r="B76" s="16" t="s">
        <v>36</v>
      </c>
      <c r="C76" s="17" t="s">
        <v>29</v>
      </c>
      <c r="D76" s="17" t="s">
        <v>30</v>
      </c>
      <c r="E76" s="16" t="s">
        <v>18</v>
      </c>
      <c r="F76" s="17" t="s">
        <v>19</v>
      </c>
      <c r="G76" s="16" t="s">
        <v>20</v>
      </c>
    </row>
    <row r="77" spans="2:7" ht="12.75" customHeight="1" x14ac:dyDescent="0.25">
      <c r="B77" s="132" t="s">
        <v>132</v>
      </c>
      <c r="C77" s="133" t="s">
        <v>133</v>
      </c>
      <c r="D77" s="138">
        <v>300</v>
      </c>
      <c r="E77" s="133" t="s">
        <v>134</v>
      </c>
      <c r="F77" s="134">
        <v>2300</v>
      </c>
      <c r="G77" s="134">
        <f t="shared" ref="G77:G88" si="9">D77*F77</f>
        <v>690000</v>
      </c>
    </row>
    <row r="78" spans="2:7" ht="12.75" customHeight="1" x14ac:dyDescent="0.25">
      <c r="B78" s="132" t="s">
        <v>135</v>
      </c>
      <c r="C78" s="133" t="s">
        <v>136</v>
      </c>
      <c r="D78" s="136">
        <v>160</v>
      </c>
      <c r="E78" s="133" t="s">
        <v>134</v>
      </c>
      <c r="F78" s="134">
        <v>380</v>
      </c>
      <c r="G78" s="134">
        <f t="shared" si="9"/>
        <v>60800</v>
      </c>
    </row>
    <row r="79" spans="2:7" ht="12.75" customHeight="1" x14ac:dyDescent="0.25">
      <c r="B79" s="132" t="s">
        <v>137</v>
      </c>
      <c r="C79" s="133" t="s">
        <v>133</v>
      </c>
      <c r="D79" s="138">
        <v>10000</v>
      </c>
      <c r="E79" s="133" t="s">
        <v>134</v>
      </c>
      <c r="F79" s="134">
        <v>60</v>
      </c>
      <c r="G79" s="134">
        <f t="shared" si="9"/>
        <v>600000</v>
      </c>
    </row>
    <row r="80" spans="2:7" ht="12.75" customHeight="1" x14ac:dyDescent="0.25">
      <c r="B80" s="132" t="s">
        <v>138</v>
      </c>
      <c r="C80" s="133" t="s">
        <v>136</v>
      </c>
      <c r="D80" s="136">
        <v>160</v>
      </c>
      <c r="E80" s="133" t="s">
        <v>134</v>
      </c>
      <c r="F80" s="134">
        <v>4600</v>
      </c>
      <c r="G80" s="134">
        <f t="shared" si="9"/>
        <v>736000</v>
      </c>
    </row>
    <row r="81" spans="2:7" ht="12.75" customHeight="1" x14ac:dyDescent="0.25">
      <c r="B81" s="132" t="s">
        <v>139</v>
      </c>
      <c r="C81" s="133" t="s">
        <v>136</v>
      </c>
      <c r="D81" s="136">
        <v>1</v>
      </c>
      <c r="E81" s="133" t="s">
        <v>134</v>
      </c>
      <c r="F81" s="134">
        <v>389130</v>
      </c>
      <c r="G81" s="134">
        <f t="shared" si="9"/>
        <v>389130</v>
      </c>
    </row>
    <row r="82" spans="2:7" ht="12.75" customHeight="1" x14ac:dyDescent="0.25">
      <c r="B82" s="132" t="s">
        <v>140</v>
      </c>
      <c r="C82" s="133" t="s">
        <v>136</v>
      </c>
      <c r="D82" s="136">
        <v>1</v>
      </c>
      <c r="E82" s="133" t="s">
        <v>134</v>
      </c>
      <c r="F82" s="134">
        <v>214367</v>
      </c>
      <c r="G82" s="134">
        <f t="shared" si="9"/>
        <v>214367</v>
      </c>
    </row>
    <row r="83" spans="2:7" ht="12.75" customHeight="1" x14ac:dyDescent="0.25">
      <c r="B83" s="132" t="s">
        <v>141</v>
      </c>
      <c r="C83" s="133" t="s">
        <v>136</v>
      </c>
      <c r="D83" s="136">
        <v>1</v>
      </c>
      <c r="E83" s="133" t="s">
        <v>134</v>
      </c>
      <c r="F83" s="134">
        <v>124998</v>
      </c>
      <c r="G83" s="134">
        <f t="shared" si="9"/>
        <v>124998</v>
      </c>
    </row>
    <row r="84" spans="2:7" ht="12.75" customHeight="1" x14ac:dyDescent="0.25">
      <c r="B84" s="132" t="s">
        <v>142</v>
      </c>
      <c r="C84" s="133" t="s">
        <v>136</v>
      </c>
      <c r="D84" s="136">
        <v>1</v>
      </c>
      <c r="E84" s="133" t="s">
        <v>134</v>
      </c>
      <c r="F84" s="134">
        <v>668956</v>
      </c>
      <c r="G84" s="134">
        <f t="shared" si="9"/>
        <v>668956</v>
      </c>
    </row>
    <row r="85" spans="2:7" ht="12.75" customHeight="1" x14ac:dyDescent="0.25">
      <c r="B85" s="132" t="s">
        <v>143</v>
      </c>
      <c r="C85" s="133" t="s">
        <v>136</v>
      </c>
      <c r="D85" s="136">
        <v>1</v>
      </c>
      <c r="E85" s="133" t="s">
        <v>144</v>
      </c>
      <c r="F85" s="134">
        <v>35000</v>
      </c>
      <c r="G85" s="134">
        <f t="shared" si="9"/>
        <v>35000</v>
      </c>
    </row>
    <row r="86" spans="2:7" ht="12.75" customHeight="1" x14ac:dyDescent="0.25">
      <c r="B86" s="132" t="s">
        <v>145</v>
      </c>
      <c r="C86" s="133" t="s">
        <v>133</v>
      </c>
      <c r="D86" s="138">
        <v>8000</v>
      </c>
      <c r="E86" s="133" t="s">
        <v>146</v>
      </c>
      <c r="F86" s="132">
        <v>230</v>
      </c>
      <c r="G86" s="134">
        <f t="shared" si="9"/>
        <v>1840000</v>
      </c>
    </row>
    <row r="87" spans="2:7" ht="12.75" customHeight="1" x14ac:dyDescent="0.25">
      <c r="B87" s="132" t="s">
        <v>147</v>
      </c>
      <c r="C87" s="133" t="s">
        <v>148</v>
      </c>
      <c r="D87" s="138">
        <v>6000</v>
      </c>
      <c r="E87" s="135" t="s">
        <v>149</v>
      </c>
      <c r="F87" s="134">
        <v>150</v>
      </c>
      <c r="G87" s="134">
        <f t="shared" si="9"/>
        <v>900000</v>
      </c>
    </row>
    <row r="88" spans="2:7" ht="12.75" customHeight="1" x14ac:dyDescent="0.25">
      <c r="B88" s="132" t="s">
        <v>150</v>
      </c>
      <c r="C88" s="133" t="s">
        <v>136</v>
      </c>
      <c r="D88" s="136">
        <v>400</v>
      </c>
      <c r="E88" s="133" t="s">
        <v>151</v>
      </c>
      <c r="F88" s="134">
        <v>1450</v>
      </c>
      <c r="G88" s="134">
        <f t="shared" si="9"/>
        <v>580000</v>
      </c>
    </row>
    <row r="89" spans="2:7" ht="13.5" customHeight="1" x14ac:dyDescent="0.25">
      <c r="B89" s="33" t="s">
        <v>37</v>
      </c>
      <c r="C89" s="34"/>
      <c r="D89" s="34"/>
      <c r="E89" s="34"/>
      <c r="F89" s="35"/>
      <c r="G89" s="141">
        <f>SUM(G77:G88)</f>
        <v>6839251</v>
      </c>
    </row>
    <row r="90" spans="2:7" ht="12" customHeight="1" x14ac:dyDescent="0.25">
      <c r="B90" s="50"/>
      <c r="C90" s="50"/>
      <c r="D90" s="50"/>
      <c r="E90" s="50"/>
      <c r="F90" s="51"/>
      <c r="G90" s="51"/>
    </row>
    <row r="91" spans="2:7" ht="12" customHeight="1" x14ac:dyDescent="0.25">
      <c r="B91" s="52" t="s">
        <v>38</v>
      </c>
      <c r="C91" s="53"/>
      <c r="D91" s="53"/>
      <c r="E91" s="53"/>
      <c r="F91" s="53"/>
      <c r="G91" s="54">
        <f>G29+G33+G44+G73+G89</f>
        <v>21977597.615000002</v>
      </c>
    </row>
    <row r="92" spans="2:7" ht="12" customHeight="1" x14ac:dyDescent="0.25">
      <c r="B92" s="55" t="s">
        <v>39</v>
      </c>
      <c r="C92" s="37"/>
      <c r="D92" s="37"/>
      <c r="E92" s="37"/>
      <c r="F92" s="37"/>
      <c r="G92" s="56">
        <f>G91*0.05</f>
        <v>1098879.8807500002</v>
      </c>
    </row>
    <row r="93" spans="2:7" ht="12" customHeight="1" x14ac:dyDescent="0.25">
      <c r="B93" s="57" t="s">
        <v>40</v>
      </c>
      <c r="C93" s="36"/>
      <c r="D93" s="36"/>
      <c r="E93" s="36"/>
      <c r="F93" s="36"/>
      <c r="G93" s="58">
        <f>G92+G91</f>
        <v>23076477.495750003</v>
      </c>
    </row>
    <row r="94" spans="2:7" ht="12" customHeight="1" x14ac:dyDescent="0.25">
      <c r="B94" s="55" t="s">
        <v>41</v>
      </c>
      <c r="C94" s="37"/>
      <c r="D94" s="37"/>
      <c r="E94" s="37"/>
      <c r="F94" s="37"/>
      <c r="G94" s="56">
        <f>G12</f>
        <v>30000000</v>
      </c>
    </row>
    <row r="95" spans="2:7" ht="12" customHeight="1" x14ac:dyDescent="0.25">
      <c r="B95" s="59" t="s">
        <v>42</v>
      </c>
      <c r="C95" s="60"/>
      <c r="D95" s="60"/>
      <c r="E95" s="60"/>
      <c r="F95" s="60"/>
      <c r="G95" s="61">
        <f>G94-G93</f>
        <v>6923522.5042499974</v>
      </c>
    </row>
    <row r="96" spans="2:7" ht="12" customHeight="1" x14ac:dyDescent="0.25">
      <c r="B96" s="48" t="s">
        <v>43</v>
      </c>
      <c r="C96" s="49"/>
      <c r="D96" s="49"/>
      <c r="E96" s="49"/>
      <c r="F96" s="49"/>
      <c r="G96" s="45"/>
    </row>
    <row r="97" spans="2:7" ht="12.75" customHeight="1" thickBot="1" x14ac:dyDescent="0.3">
      <c r="B97" s="62"/>
      <c r="C97" s="49"/>
      <c r="D97" s="49"/>
      <c r="E97" s="49"/>
      <c r="F97" s="49"/>
      <c r="G97" s="45"/>
    </row>
    <row r="98" spans="2:7" ht="12" customHeight="1" x14ac:dyDescent="0.25">
      <c r="B98" s="74" t="s">
        <v>44</v>
      </c>
      <c r="C98" s="75"/>
      <c r="D98" s="75"/>
      <c r="E98" s="75"/>
      <c r="F98" s="76"/>
      <c r="G98" s="45"/>
    </row>
    <row r="99" spans="2:7" ht="12" customHeight="1" x14ac:dyDescent="0.25">
      <c r="B99" s="77" t="s">
        <v>45</v>
      </c>
      <c r="C99" s="47"/>
      <c r="D99" s="47"/>
      <c r="E99" s="47"/>
      <c r="F99" s="78"/>
      <c r="G99" s="45"/>
    </row>
    <row r="100" spans="2:7" ht="12" customHeight="1" x14ac:dyDescent="0.25">
      <c r="B100" s="77" t="s">
        <v>46</v>
      </c>
      <c r="C100" s="47"/>
      <c r="D100" s="47"/>
      <c r="E100" s="47"/>
      <c r="F100" s="78"/>
      <c r="G100" s="45"/>
    </row>
    <row r="101" spans="2:7" ht="12" customHeight="1" x14ac:dyDescent="0.25">
      <c r="B101" s="77" t="s">
        <v>47</v>
      </c>
      <c r="C101" s="47"/>
      <c r="D101" s="47"/>
      <c r="E101" s="47"/>
      <c r="F101" s="78"/>
      <c r="G101" s="45"/>
    </row>
    <row r="102" spans="2:7" ht="12" customHeight="1" x14ac:dyDescent="0.25">
      <c r="B102" s="77" t="s">
        <v>48</v>
      </c>
      <c r="C102" s="47"/>
      <c r="D102" s="47"/>
      <c r="E102" s="47"/>
      <c r="F102" s="78"/>
      <c r="G102" s="45"/>
    </row>
    <row r="103" spans="2:7" ht="12" customHeight="1" x14ac:dyDescent="0.25">
      <c r="B103" s="77" t="s">
        <v>49</v>
      </c>
      <c r="C103" s="47"/>
      <c r="D103" s="47"/>
      <c r="E103" s="47"/>
      <c r="F103" s="78"/>
      <c r="G103" s="45"/>
    </row>
    <row r="104" spans="2:7" ht="12.75" customHeight="1" thickBot="1" x14ac:dyDescent="0.3">
      <c r="B104" s="79" t="s">
        <v>50</v>
      </c>
      <c r="C104" s="80"/>
      <c r="D104" s="80"/>
      <c r="E104" s="80"/>
      <c r="F104" s="81"/>
      <c r="G104" s="45"/>
    </row>
    <row r="105" spans="2:7" ht="12.75" customHeight="1" x14ac:dyDescent="0.25">
      <c r="B105" s="72"/>
      <c r="C105" s="47"/>
      <c r="D105" s="47"/>
      <c r="E105" s="47"/>
      <c r="F105" s="47"/>
      <c r="G105" s="45"/>
    </row>
    <row r="106" spans="2:7" ht="15" customHeight="1" thickBot="1" x14ac:dyDescent="0.3">
      <c r="B106" s="149" t="s">
        <v>51</v>
      </c>
      <c r="C106" s="150"/>
      <c r="D106" s="71"/>
      <c r="E106" s="38"/>
      <c r="F106" s="38"/>
      <c r="G106" s="45"/>
    </row>
    <row r="107" spans="2:7" ht="12" customHeight="1" x14ac:dyDescent="0.25">
      <c r="B107" s="64" t="s">
        <v>36</v>
      </c>
      <c r="C107" s="39" t="s">
        <v>52</v>
      </c>
      <c r="D107" s="65" t="s">
        <v>53</v>
      </c>
      <c r="E107" s="38"/>
      <c r="F107" s="38"/>
      <c r="G107" s="45"/>
    </row>
    <row r="108" spans="2:7" ht="12" customHeight="1" x14ac:dyDescent="0.25">
      <c r="B108" s="66" t="s">
        <v>54</v>
      </c>
      <c r="C108" s="40">
        <v>9126800</v>
      </c>
      <c r="D108" s="67">
        <f>(C108/C114)</f>
        <v>0.39550227744882571</v>
      </c>
      <c r="E108" s="38"/>
      <c r="F108" s="38"/>
      <c r="G108" s="45"/>
    </row>
    <row r="109" spans="2:7" ht="12" customHeight="1" x14ac:dyDescent="0.25">
      <c r="B109" s="66" t="s">
        <v>55</v>
      </c>
      <c r="C109" s="41">
        <v>0</v>
      </c>
      <c r="D109" s="67">
        <f>C109/G91</f>
        <v>0</v>
      </c>
      <c r="E109" s="38"/>
      <c r="F109" s="38"/>
      <c r="G109" s="45"/>
    </row>
    <row r="110" spans="2:7" ht="12" customHeight="1" x14ac:dyDescent="0.25">
      <c r="B110" s="66" t="s">
        <v>56</v>
      </c>
      <c r="C110" s="40">
        <v>420000</v>
      </c>
      <c r="D110" s="67">
        <f>(C110/C114)</f>
        <v>1.8200350235406362E-2</v>
      </c>
      <c r="E110" s="38"/>
      <c r="F110" s="38"/>
      <c r="G110" s="45"/>
    </row>
    <row r="111" spans="2:7" ht="12" customHeight="1" x14ac:dyDescent="0.25">
      <c r="B111" s="66" t="s">
        <v>28</v>
      </c>
      <c r="C111" s="40">
        <v>5591548</v>
      </c>
      <c r="D111" s="67">
        <f>(C111/C114)</f>
        <v>0.24230507609068092</v>
      </c>
      <c r="E111" s="38"/>
      <c r="F111" s="38"/>
      <c r="G111" s="45"/>
    </row>
    <row r="112" spans="2:7" ht="12" customHeight="1" x14ac:dyDescent="0.25">
      <c r="B112" s="66" t="s">
        <v>57</v>
      </c>
      <c r="C112" s="42">
        <v>6839251</v>
      </c>
      <c r="D112" s="67">
        <f>(C112/C114)</f>
        <v>0.29637324654250763</v>
      </c>
      <c r="E112" s="44"/>
      <c r="F112" s="44"/>
      <c r="G112" s="45"/>
    </row>
    <row r="113" spans="2:7" ht="12" customHeight="1" x14ac:dyDescent="0.25">
      <c r="B113" s="66" t="s">
        <v>58</v>
      </c>
      <c r="C113" s="42">
        <v>1098880</v>
      </c>
      <c r="D113" s="67">
        <f>(C113/C114)</f>
        <v>4.7619049682579392E-2</v>
      </c>
      <c r="E113" s="44"/>
      <c r="F113" s="44"/>
      <c r="G113" s="45"/>
    </row>
    <row r="114" spans="2:7" ht="12.75" customHeight="1" thickBot="1" x14ac:dyDescent="0.3">
      <c r="B114" s="68" t="s">
        <v>59</v>
      </c>
      <c r="C114" s="69">
        <f>SUM(C108:C113)</f>
        <v>23076479</v>
      </c>
      <c r="D114" s="70">
        <f>SUM(D108:D113)</f>
        <v>1</v>
      </c>
      <c r="E114" s="44"/>
      <c r="F114" s="44"/>
      <c r="G114" s="45"/>
    </row>
    <row r="115" spans="2:7" ht="12" customHeight="1" x14ac:dyDescent="0.25">
      <c r="B115" s="62"/>
      <c r="C115" s="49"/>
      <c r="D115" s="49"/>
      <c r="E115" s="49"/>
      <c r="F115" s="49"/>
      <c r="G115" s="45"/>
    </row>
    <row r="116" spans="2:7" ht="12.75" customHeight="1" x14ac:dyDescent="0.25">
      <c r="B116" s="63"/>
      <c r="C116" s="49"/>
      <c r="D116" s="49"/>
      <c r="E116" s="49"/>
      <c r="F116" s="49"/>
      <c r="G116" s="45"/>
    </row>
    <row r="117" spans="2:7" ht="12" customHeight="1" thickBot="1" x14ac:dyDescent="0.3">
      <c r="B117" s="83"/>
      <c r="C117" s="84" t="s">
        <v>60</v>
      </c>
      <c r="D117" s="85"/>
      <c r="E117" s="86"/>
      <c r="F117" s="43"/>
      <c r="G117" s="45"/>
    </row>
    <row r="118" spans="2:7" ht="12" customHeight="1" x14ac:dyDescent="0.25">
      <c r="B118" s="87" t="s">
        <v>154</v>
      </c>
      <c r="C118" s="142">
        <v>25000</v>
      </c>
      <c r="D118" s="142">
        <v>30000</v>
      </c>
      <c r="E118" s="143">
        <v>35000</v>
      </c>
      <c r="F118" s="82"/>
      <c r="G118" s="46"/>
    </row>
    <row r="119" spans="2:7" ht="12.75" customHeight="1" thickBot="1" x14ac:dyDescent="0.3">
      <c r="B119" s="68" t="s">
        <v>155</v>
      </c>
      <c r="C119" s="69">
        <f>(G93/C118)</f>
        <v>923.05909983000015</v>
      </c>
      <c r="D119" s="69">
        <f>(G93/D118)</f>
        <v>769.21591652500013</v>
      </c>
      <c r="E119" s="88">
        <f>(G93/E118)</f>
        <v>659.32792845000006</v>
      </c>
      <c r="F119" s="82"/>
      <c r="G119" s="46"/>
    </row>
    <row r="120" spans="2:7" ht="15.6" customHeight="1" x14ac:dyDescent="0.25">
      <c r="B120" s="73" t="s">
        <v>61</v>
      </c>
      <c r="C120" s="47"/>
      <c r="D120" s="47"/>
      <c r="E120" s="47"/>
      <c r="F120" s="47"/>
      <c r="G120" s="47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2022-05-13T16:40:26Z</cp:lastPrinted>
  <dcterms:created xsi:type="dcterms:W3CDTF">2020-11-27T12:49:26Z</dcterms:created>
  <dcterms:modified xsi:type="dcterms:W3CDTF">2022-06-21T23:42:50Z</dcterms:modified>
</cp:coreProperties>
</file>