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EMUCO\"/>
    </mc:Choice>
  </mc:AlternateContent>
  <bookViews>
    <workbookView xWindow="0" yWindow="0" windowWidth="16395" windowHeight="5670"/>
  </bookViews>
  <sheets>
    <sheet name="FRUTILLA" sheetId="1" r:id="rId1"/>
  </sheets>
  <definedNames>
    <definedName name="_xlnm.Print_Area" localSheetId="0">FRUTILLA!$A$1:$G$114</definedName>
  </definedNames>
  <calcPr calcId="152511"/>
</workbook>
</file>

<file path=xl/calcChain.xml><?xml version="1.0" encoding="utf-8"?>
<calcChain xmlns="http://schemas.openxmlformats.org/spreadsheetml/2006/main">
  <c r="C108" i="1" l="1"/>
  <c r="C107" i="1"/>
  <c r="G72" i="1" l="1"/>
  <c r="G73" i="1"/>
  <c r="G74" i="1"/>
  <c r="G48" i="1"/>
  <c r="G50" i="1"/>
  <c r="G51" i="1"/>
  <c r="G52" i="1"/>
  <c r="G53" i="1"/>
  <c r="G54" i="1"/>
  <c r="G55" i="1"/>
  <c r="G56" i="1"/>
  <c r="G58" i="1"/>
  <c r="G59" i="1"/>
  <c r="G60" i="1"/>
  <c r="G61" i="1"/>
  <c r="G63" i="1"/>
  <c r="G65" i="1"/>
  <c r="G66" i="1"/>
  <c r="G68" i="1"/>
  <c r="G69" i="1"/>
  <c r="G71" i="1"/>
  <c r="G80" i="1"/>
  <c r="G81" i="1"/>
  <c r="G82" i="1"/>
  <c r="G79" i="1"/>
  <c r="G39" i="1"/>
  <c r="G40" i="1"/>
  <c r="G41" i="1"/>
  <c r="G42" i="1"/>
  <c r="G21" i="1"/>
  <c r="G22" i="1"/>
  <c r="G23" i="1"/>
  <c r="G24" i="1"/>
  <c r="G84" i="1" l="1"/>
  <c r="C106" i="1" s="1"/>
  <c r="G75" i="1"/>
  <c r="C105" i="1" s="1"/>
  <c r="G12" i="1"/>
  <c r="G89" i="1" s="1"/>
  <c r="D112" i="1"/>
  <c r="E112" i="1" s="1"/>
  <c r="G25" i="1"/>
  <c r="G26" i="1"/>
  <c r="G27" i="1"/>
  <c r="G28" i="1"/>
  <c r="G38" i="1"/>
  <c r="C112" i="1" l="1"/>
  <c r="G29" i="1"/>
  <c r="C103" i="1" s="1"/>
  <c r="G43" i="1"/>
  <c r="G86" i="1" l="1"/>
  <c r="G87" i="1" s="1"/>
  <c r="G88" i="1" s="1"/>
  <c r="C104" i="1"/>
  <c r="D113" i="1" l="1"/>
  <c r="G90" i="1"/>
  <c r="C113" i="1"/>
  <c r="E113" i="1"/>
  <c r="D105" i="1"/>
  <c r="D106" i="1"/>
  <c r="D104" i="1"/>
  <c r="D103" i="1"/>
  <c r="D108" i="1" l="1"/>
</calcChain>
</file>

<file path=xl/sharedStrings.xml><?xml version="1.0" encoding="utf-8"?>
<sst xmlns="http://schemas.openxmlformats.org/spreadsheetml/2006/main" count="213" uniqueCount="142">
  <si>
    <t>RUBRO O CULTIVO</t>
  </si>
  <si>
    <t>VARIEDAD</t>
  </si>
  <si>
    <t>FECHA ESTIMADA  PRECIO VENTA</t>
  </si>
  <si>
    <t>NIVEL TECNOLÓGICO</t>
  </si>
  <si>
    <t>REGIÓN</t>
  </si>
  <si>
    <t>AGENCIA DE ÁREA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</si>
  <si>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</si>
  <si>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</si>
  <si>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</si>
  <si>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</si>
  <si>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</si>
  <si>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</si>
  <si>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</si>
  <si>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</si>
  <si>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</si>
  <si>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</si>
  <si>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</si>
  <si>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</si>
  <si>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</si>
  <si>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</si>
  <si>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</si>
  <si>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</si>
  <si>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</si>
  <si>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</si>
  <si>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</si>
  <si>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</si>
  <si>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</si>
  <si>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</si>
  <si>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</si>
  <si>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</si>
  <si>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</si>
  <si>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</si>
  <si>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</si>
  <si>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</si>
  <si>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</si>
  <si>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</si>
  <si>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</si>
  <si>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</si>
  <si>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</si>
  <si>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</si>
  <si>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</si>
  <si>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</si>
  <si>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</si>
  <si>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</si>
  <si>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</si>
  <si>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</si>
  <si>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</si>
  <si>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</si>
  <si>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</si>
  <si>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Maquinaria</t>
  </si>
  <si>
    <t>Otros</t>
  </si>
  <si>
    <t>COSTO TOTAL/hà.</t>
  </si>
  <si>
    <t>(*): Este valor representa el valor mìnimo de venta del producto</t>
  </si>
  <si>
    <t>TEMUCO</t>
  </si>
  <si>
    <t>FREIRE-TEMUCO</t>
  </si>
  <si>
    <t>Sequia</t>
  </si>
  <si>
    <t>Agosto</t>
  </si>
  <si>
    <t>PRECIO ESPERADO ($/kg)</t>
  </si>
  <si>
    <t>INGRESO ESPERADO, CON IVA ($)</t>
  </si>
  <si>
    <t>DESTINO PRODUCCIÓN</t>
  </si>
  <si>
    <t>JM</t>
  </si>
  <si>
    <t>MEDIO</t>
  </si>
  <si>
    <t>NOVENA</t>
  </si>
  <si>
    <t>RENDIMIENTO (kg/ha)</t>
  </si>
  <si>
    <t>Kg</t>
  </si>
  <si>
    <t>kg</t>
  </si>
  <si>
    <t>HERBICIDA</t>
  </si>
  <si>
    <t>LT</t>
  </si>
  <si>
    <t>ALBION</t>
  </si>
  <si>
    <t>Mercado Local</t>
  </si>
  <si>
    <t>plantacion</t>
  </si>
  <si>
    <t>fertirriegos</t>
  </si>
  <si>
    <t>control de malezas manual</t>
  </si>
  <si>
    <t>cultivador</t>
  </si>
  <si>
    <t>aplicación de agroquimicos</t>
  </si>
  <si>
    <t>acarreo de isnumos e implementos cosecha</t>
  </si>
  <si>
    <t>colocar plástico</t>
  </si>
  <si>
    <t xml:space="preserve">cosecha </t>
  </si>
  <si>
    <t>KG</t>
  </si>
  <si>
    <t xml:space="preserve">Arado </t>
  </si>
  <si>
    <t>Rastrajes</t>
  </si>
  <si>
    <t>Subsolado</t>
  </si>
  <si>
    <t>Melgas, Camellones y abono</t>
  </si>
  <si>
    <t>Aplicación de Pesticidas</t>
  </si>
  <si>
    <t>SEMILLAS</t>
  </si>
  <si>
    <t>Plantas de frutillas</t>
  </si>
  <si>
    <t>Ultrasol de crecimiento</t>
  </si>
  <si>
    <t>Ultrasol multipropósito</t>
  </si>
  <si>
    <t>Ultrasol Producción</t>
  </si>
  <si>
    <t>Nitrofosca follar PS</t>
  </si>
  <si>
    <t>Ruka mix</t>
  </si>
  <si>
    <t>Frutaliv</t>
  </si>
  <si>
    <t>Rukon calcio</t>
  </si>
  <si>
    <t>FUNGUICIDAS</t>
  </si>
  <si>
    <t>PHYTON 27</t>
  </si>
  <si>
    <t>Caldo bordeles</t>
  </si>
  <si>
    <t>Rukon 50WP</t>
  </si>
  <si>
    <t>Amistar 50 WG</t>
  </si>
  <si>
    <t>FARMON</t>
  </si>
  <si>
    <t>INSECTICIDA</t>
  </si>
  <si>
    <t>PUNTO 70 WP</t>
  </si>
  <si>
    <t>SUCCES</t>
  </si>
  <si>
    <t>ACARICIDA</t>
  </si>
  <si>
    <t>ACABAN 050</t>
  </si>
  <si>
    <t>VERTIMEC</t>
  </si>
  <si>
    <t>Polietileno bicolor tratamiento  UV</t>
  </si>
  <si>
    <t>Energía eléctrica</t>
  </si>
  <si>
    <t>Riego técnicificado</t>
  </si>
  <si>
    <t>Análisi de suelo</t>
  </si>
  <si>
    <t>Plántula</t>
  </si>
  <si>
    <t>Octubre-Noviembre</t>
  </si>
  <si>
    <t>Noviembre-Marzo</t>
  </si>
  <si>
    <t>lt</t>
  </si>
  <si>
    <t>Octubre-Abril</t>
  </si>
  <si>
    <t>Octubre-Diciembre</t>
  </si>
  <si>
    <t>Enero</t>
  </si>
  <si>
    <t>Julio -Agosto</t>
  </si>
  <si>
    <t>septiembre-occtubre</t>
  </si>
  <si>
    <t>Diciembre-Enero</t>
  </si>
  <si>
    <t>Diciembre</t>
  </si>
  <si>
    <t>Septiembre-Octubre</t>
  </si>
  <si>
    <t>kw</t>
  </si>
  <si>
    <t>análisis</t>
  </si>
  <si>
    <t>Noviembre-Diciembre</t>
  </si>
  <si>
    <t>Traslados internos</t>
  </si>
  <si>
    <t>Diciembre 2022 Enero 2023</t>
  </si>
  <si>
    <t>Diciembre 2022</t>
  </si>
  <si>
    <t>Enero-Diciembre</t>
  </si>
  <si>
    <t>Febrero-Marzo</t>
  </si>
  <si>
    <t>Noviembre-Abril</t>
  </si>
  <si>
    <t>Septiembre - Octubre</t>
  </si>
  <si>
    <t>Agosto - Septiembre</t>
  </si>
  <si>
    <t>ESCENARIOS COSTO UNITARIO  ($/kilo)</t>
  </si>
  <si>
    <t>Costo unitario ($/kilo) (*)</t>
  </si>
  <si>
    <t>Rendimiento (kilo/há)</t>
  </si>
  <si>
    <t>$/há</t>
  </si>
  <si>
    <t>Noviembre-Enero</t>
  </si>
  <si>
    <t>Abril</t>
  </si>
  <si>
    <t>FRUTILLA AÑO 2</t>
  </si>
  <si>
    <t>há</t>
  </si>
  <si>
    <t>u</t>
  </si>
  <si>
    <t>Impresvistos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</si>
</sst>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7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3" fontId="2" fillId="2" borderId="5" xfId="0" applyNumberFormat="1" applyFont="1" applyFill="1" applyBorder="1" applyAlignment="1">
      <alignment horizontal="right" wrapText="1"/>
    </xf>
    <xf numFmtId="0" fontId="0" fillId="2" borderId="7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/>
    </xf>
    <xf numFmtId="0" fontId="0" fillId="2" borderId="17" xfId="0" applyFont="1" applyFill="1" applyBorder="1" applyAlignment="1"/>
    <xf numFmtId="0" fontId="9" fillId="6" borderId="19" xfId="0" applyFont="1" applyFill="1" applyBorder="1" applyAlignment="1"/>
    <xf numFmtId="3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164" fontId="1" fillId="2" borderId="19" xfId="0" applyNumberFormat="1" applyFont="1" applyFill="1" applyBorder="1" applyAlignment="1">
      <alignment vertical="center"/>
    </xf>
    <xf numFmtId="164" fontId="11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49" fontId="7" fillId="7" borderId="30" xfId="0" applyNumberFormat="1" applyFont="1" applyFill="1" applyBorder="1" applyAlignment="1">
      <alignment vertical="center"/>
    </xf>
    <xf numFmtId="49" fontId="7" fillId="2" borderId="32" xfId="0" applyNumberFormat="1" applyFont="1" applyFill="1" applyBorder="1" applyAlignment="1">
      <alignment vertical="center"/>
    </xf>
    <xf numFmtId="49" fontId="7" fillId="7" borderId="34" xfId="0" applyNumberFormat="1" applyFont="1" applyFill="1" applyBorder="1" applyAlignment="1">
      <alignment vertical="center"/>
    </xf>
    <xf numFmtId="165" fontId="7" fillId="7" borderId="35" xfId="0" applyNumberFormat="1" applyFont="1" applyFill="1" applyBorder="1" applyAlignment="1">
      <alignment vertical="center"/>
    </xf>
    <xf numFmtId="9" fontId="7" fillId="7" borderId="36" xfId="0" applyNumberFormat="1" applyFont="1" applyFill="1" applyBorder="1" applyAlignment="1">
      <alignment vertical="center"/>
    </xf>
    <xf numFmtId="0" fontId="9" fillId="8" borderId="39" xfId="0" applyFont="1" applyFill="1" applyBorder="1" applyAlignment="1"/>
    <xf numFmtId="0" fontId="9" fillId="2" borderId="19" xfId="0" applyFont="1" applyFill="1" applyBorder="1" applyAlignment="1">
      <alignment vertical="center"/>
    </xf>
    <xf numFmtId="49" fontId="9" fillId="2" borderId="19" xfId="0" applyNumberFormat="1" applyFont="1" applyFill="1" applyBorder="1" applyAlignment="1">
      <alignment vertical="center"/>
    </xf>
    <xf numFmtId="49" fontId="7" fillId="2" borderId="40" xfId="0" applyNumberFormat="1" applyFont="1" applyFill="1" applyBorder="1" applyAlignment="1">
      <alignment vertical="center"/>
    </xf>
    <xf numFmtId="0" fontId="9" fillId="2" borderId="41" xfId="0" applyFont="1" applyFill="1" applyBorder="1" applyAlignment="1"/>
    <xf numFmtId="0" fontId="9" fillId="2" borderId="42" xfId="0" applyFont="1" applyFill="1" applyBorder="1" applyAlignment="1"/>
    <xf numFmtId="49" fontId="9" fillId="2" borderId="43" xfId="0" applyNumberFormat="1" applyFont="1" applyFill="1" applyBorder="1" applyAlignment="1">
      <alignment vertical="center"/>
    </xf>
    <xf numFmtId="0" fontId="9" fillId="2" borderId="44" xfId="0" applyFont="1" applyFill="1" applyBorder="1" applyAlignment="1"/>
    <xf numFmtId="49" fontId="9" fillId="2" borderId="45" xfId="0" applyNumberFormat="1" applyFont="1" applyFill="1" applyBorder="1" applyAlignment="1">
      <alignment vertical="center"/>
    </xf>
    <xf numFmtId="0" fontId="9" fillId="2" borderId="46" xfId="0" applyFont="1" applyFill="1" applyBorder="1" applyAlignment="1"/>
    <xf numFmtId="0" fontId="9" fillId="2" borderId="47" xfId="0" applyFont="1" applyFill="1" applyBorder="1" applyAlignment="1"/>
    <xf numFmtId="0" fontId="7" fillId="6" borderId="19" xfId="0" applyFont="1" applyFill="1" applyBorder="1" applyAlignment="1">
      <alignment vertical="center"/>
    </xf>
    <xf numFmtId="0" fontId="4" fillId="8" borderId="18" xfId="0" applyFont="1" applyFill="1" applyBorder="1" applyAlignment="1">
      <alignment vertical="center"/>
    </xf>
    <xf numFmtId="49" fontId="12" fillId="8" borderId="19" xfId="0" applyNumberFormat="1" applyFont="1" applyFill="1" applyBorder="1" applyAlignment="1">
      <alignment vertical="center"/>
    </xf>
    <xf numFmtId="0" fontId="4" fillId="8" borderId="19" xfId="0" applyFont="1" applyFill="1" applyBorder="1" applyAlignment="1">
      <alignment vertical="center"/>
    </xf>
    <xf numFmtId="0" fontId="4" fillId="8" borderId="48" xfId="0" applyFont="1" applyFill="1" applyBorder="1" applyAlignment="1">
      <alignment vertical="center"/>
    </xf>
    <xf numFmtId="49" fontId="7" fillId="7" borderId="49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49" fontId="13" fillId="2" borderId="5" xfId="0" applyNumberFormat="1" applyFont="1" applyFill="1" applyBorder="1" applyAlignment="1">
      <alignment horizontal="left" vertical="center" wrapText="1"/>
    </xf>
    <xf numFmtId="49" fontId="14" fillId="2" borderId="5" xfId="0" applyNumberFormat="1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1" fontId="14" fillId="2" borderId="5" xfId="0" applyNumberFormat="1" applyFont="1" applyFill="1" applyBorder="1" applyAlignment="1">
      <alignment horizontal="right" vertical="center" wrapText="1"/>
    </xf>
    <xf numFmtId="3" fontId="14" fillId="2" borderId="5" xfId="0" applyNumberFormat="1" applyFont="1" applyFill="1" applyBorder="1" applyAlignment="1">
      <alignment horizontal="right" vertical="center" wrapText="1"/>
    </xf>
    <xf numFmtId="9" fontId="7" fillId="2" borderId="33" xfId="0" applyNumberFormat="1" applyFont="1" applyFill="1" applyBorder="1" applyAlignment="1"/>
    <xf numFmtId="49" fontId="7" fillId="7" borderId="20" xfId="0" applyNumberFormat="1" applyFont="1" applyFill="1" applyBorder="1" applyAlignment="1">
      <alignment horizontal="center" vertical="center"/>
    </xf>
    <xf numFmtId="49" fontId="7" fillId="7" borderId="31" xfId="0" applyNumberFormat="1" applyFont="1" applyFill="1" applyBorder="1" applyAlignment="1">
      <alignment horizontal="center"/>
    </xf>
    <xf numFmtId="0" fontId="0" fillId="2" borderId="56" xfId="0" applyFont="1" applyFill="1" applyBorder="1" applyAlignment="1"/>
    <xf numFmtId="49" fontId="2" fillId="2" borderId="52" xfId="0" applyNumberFormat="1" applyFont="1" applyFill="1" applyBorder="1" applyAlignment="1">
      <alignment vertical="center" wrapText="1"/>
    </xf>
    <xf numFmtId="49" fontId="2" fillId="2" borderId="52" xfId="0" applyNumberFormat="1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2" fillId="2" borderId="5" xfId="0" applyNumberFormat="1" applyFont="1" applyFill="1" applyBorder="1" applyAlignment="1">
      <alignment horizontal="right" vertical="center"/>
    </xf>
    <xf numFmtId="49" fontId="2" fillId="2" borderId="52" xfId="0" applyNumberFormat="1" applyFont="1" applyFill="1" applyBorder="1" applyAlignment="1">
      <alignment horizontal="left" vertical="center"/>
    </xf>
    <xf numFmtId="3" fontId="2" fillId="2" borderId="5" xfId="0" applyNumberFormat="1" applyFont="1" applyFill="1" applyBorder="1" applyAlignment="1">
      <alignment horizontal="right" vertical="center" wrapText="1"/>
    </xf>
    <xf numFmtId="14" fontId="2" fillId="2" borderId="52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right" vertical="center" wrapText="1"/>
    </xf>
    <xf numFmtId="49" fontId="2" fillId="2" borderId="52" xfId="0" applyNumberFormat="1" applyFont="1" applyFill="1" applyBorder="1" applyAlignment="1">
      <alignment wrapText="1"/>
    </xf>
    <xf numFmtId="49" fontId="2" fillId="2" borderId="52" xfId="0" applyNumberFormat="1" applyFont="1" applyFill="1" applyBorder="1" applyAlignment="1">
      <alignment horizontal="center" wrapText="1"/>
    </xf>
    <xf numFmtId="49" fontId="2" fillId="2" borderId="52" xfId="0" applyNumberFormat="1" applyFont="1" applyFill="1" applyBorder="1" applyAlignment="1">
      <alignment horizontal="right" wrapText="1"/>
    </xf>
    <xf numFmtId="3" fontId="2" fillId="2" borderId="52" xfId="0" applyNumberFormat="1" applyFont="1" applyFill="1" applyBorder="1" applyAlignment="1">
      <alignment horizontal="right" wrapText="1"/>
    </xf>
    <xf numFmtId="49" fontId="3" fillId="3" borderId="52" xfId="0" applyNumberFormat="1" applyFont="1" applyFill="1" applyBorder="1" applyAlignment="1">
      <alignment vertical="center"/>
    </xf>
    <xf numFmtId="0" fontId="3" fillId="3" borderId="52" xfId="0" applyFont="1" applyFill="1" applyBorder="1" applyAlignment="1">
      <alignment horizontal="center" vertical="center"/>
    </xf>
    <xf numFmtId="166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justify" vertical="top" wrapText="1"/>
    </xf>
    <xf numFmtId="49" fontId="15" fillId="3" borderId="52" xfId="0" applyNumberFormat="1" applyFont="1" applyFill="1" applyBorder="1" applyAlignment="1">
      <alignment vertical="center" wrapText="1"/>
    </xf>
    <xf numFmtId="0" fontId="2" fillId="2" borderId="55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0" fontId="2" fillId="2" borderId="57" xfId="0" applyFont="1" applyFill="1" applyBorder="1" applyAlignment="1">
      <alignment wrapText="1"/>
    </xf>
    <xf numFmtId="14" fontId="2" fillId="2" borderId="5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2" fillId="2" borderId="6" xfId="0" applyFont="1" applyFill="1" applyBorder="1" applyAlignment="1">
      <alignment horizontal="justify" wrapText="1"/>
    </xf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5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5" fillId="3" borderId="5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/>
    <xf numFmtId="49" fontId="15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5" fillId="3" borderId="12" xfId="0" applyNumberFormat="1" applyFont="1" applyFill="1" applyBorder="1" applyAlignment="1">
      <alignment horizontal="center" vertical="center"/>
    </xf>
    <xf numFmtId="49" fontId="15" fillId="3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49" fontId="15" fillId="3" borderId="58" xfId="0" applyNumberFormat="1" applyFont="1" applyFill="1" applyBorder="1" applyAlignment="1">
      <alignment horizontal="center" vertical="center"/>
    </xf>
    <xf numFmtId="0" fontId="2" fillId="2" borderId="59" xfId="0" applyFont="1" applyFill="1" applyBorder="1" applyAlignment="1"/>
    <xf numFmtId="0" fontId="2" fillId="2" borderId="60" xfId="0" applyFont="1" applyFill="1" applyBorder="1" applyAlignment="1"/>
    <xf numFmtId="3" fontId="2" fillId="2" borderId="60" xfId="0" applyNumberFormat="1" applyFont="1" applyFill="1" applyBorder="1" applyAlignment="1"/>
    <xf numFmtId="49" fontId="15" fillId="3" borderId="10" xfId="0" applyNumberFormat="1" applyFont="1" applyFill="1" applyBorder="1" applyAlignment="1">
      <alignment horizontal="center" vertical="center" wrapText="1"/>
    </xf>
    <xf numFmtId="3" fontId="3" fillId="3" borderId="12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49" fontId="15" fillId="3" borderId="10" xfId="0" applyNumberFormat="1" applyFont="1" applyFill="1" applyBorder="1" applyAlignment="1">
      <alignment horizontal="center" vertical="center"/>
    </xf>
    <xf numFmtId="49" fontId="3" fillId="3" borderId="16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5" fillId="5" borderId="23" xfId="0" applyNumberFormat="1" applyFont="1" applyFill="1" applyBorder="1" applyAlignment="1">
      <alignment vertical="center"/>
    </xf>
    <xf numFmtId="0" fontId="15" fillId="5" borderId="24" xfId="0" applyFont="1" applyFill="1" applyBorder="1" applyAlignment="1">
      <alignment vertical="center"/>
    </xf>
    <xf numFmtId="164" fontId="15" fillId="5" borderId="25" xfId="0" applyNumberFormat="1" applyFont="1" applyFill="1" applyBorder="1" applyAlignment="1">
      <alignment vertical="center"/>
    </xf>
    <xf numFmtId="49" fontId="15" fillId="3" borderId="26" xfId="0" applyNumberFormat="1" applyFont="1" applyFill="1" applyBorder="1" applyAlignment="1">
      <alignment vertical="center"/>
    </xf>
    <xf numFmtId="0" fontId="15" fillId="3" borderId="12" xfId="0" applyFont="1" applyFill="1" applyBorder="1" applyAlignment="1">
      <alignment vertical="center"/>
    </xf>
    <xf numFmtId="164" fontId="15" fillId="3" borderId="27" xfId="0" applyNumberFormat="1" applyFont="1" applyFill="1" applyBorder="1" applyAlignment="1">
      <alignment vertical="center"/>
    </xf>
    <xf numFmtId="49" fontId="15" fillId="5" borderId="26" xfId="0" applyNumberFormat="1" applyFont="1" applyFill="1" applyBorder="1" applyAlignment="1">
      <alignment vertical="center"/>
    </xf>
    <xf numFmtId="0" fontId="15" fillId="5" borderId="12" xfId="0" applyFont="1" applyFill="1" applyBorder="1" applyAlignment="1">
      <alignment vertical="center"/>
    </xf>
    <xf numFmtId="164" fontId="15" fillId="5" borderId="27" xfId="0" applyNumberFormat="1" applyFont="1" applyFill="1" applyBorder="1" applyAlignment="1">
      <alignment vertical="center"/>
    </xf>
    <xf numFmtId="49" fontId="15" fillId="5" borderId="28" xfId="0" applyNumberFormat="1" applyFont="1" applyFill="1" applyBorder="1" applyAlignment="1">
      <alignment vertical="center"/>
    </xf>
    <xf numFmtId="0" fontId="15" fillId="5" borderId="29" xfId="0" applyFont="1" applyFill="1" applyBorder="1" applyAlignment="1">
      <alignment vertical="center"/>
    </xf>
    <xf numFmtId="164" fontId="15" fillId="5" borderId="29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0" fontId="2" fillId="2" borderId="52" xfId="0" applyNumberFormat="1" applyFont="1" applyFill="1" applyBorder="1" applyAlignment="1">
      <alignment horizontal="right" wrapText="1"/>
    </xf>
    <xf numFmtId="0" fontId="3" fillId="3" borderId="52" xfId="0" applyFont="1" applyFill="1" applyBorder="1" applyAlignment="1">
      <alignment horizontal="right" vertical="center"/>
    </xf>
    <xf numFmtId="3" fontId="3" fillId="3" borderId="52" xfId="0" applyNumberFormat="1" applyFont="1" applyFill="1" applyBorder="1" applyAlignment="1">
      <alignment horizontal="right" vertical="center"/>
    </xf>
    <xf numFmtId="49" fontId="2" fillId="2" borderId="52" xfId="0" applyNumberFormat="1" applyFont="1" applyFill="1" applyBorder="1" applyAlignment="1">
      <alignment horizontal="right" vertical="top" wrapText="1"/>
    </xf>
    <xf numFmtId="0" fontId="14" fillId="2" borderId="5" xfId="0" applyFont="1" applyFill="1" applyBorder="1" applyAlignment="1">
      <alignment horizontal="right" vertical="center" wrapText="1"/>
    </xf>
    <xf numFmtId="3" fontId="7" fillId="7" borderId="50" xfId="0" applyNumberFormat="1" applyFont="1" applyFill="1" applyBorder="1" applyAlignment="1">
      <alignment horizontal="center" vertical="center"/>
    </xf>
    <xf numFmtId="3" fontId="7" fillId="7" borderId="51" xfId="0" applyNumberFormat="1" applyFont="1" applyFill="1" applyBorder="1" applyAlignment="1">
      <alignment horizontal="center" vertical="center"/>
    </xf>
    <xf numFmtId="3" fontId="7" fillId="7" borderId="35" xfId="0" applyNumberFormat="1" applyFont="1" applyFill="1" applyBorder="1" applyAlignment="1">
      <alignment horizontal="center" vertical="center"/>
    </xf>
    <xf numFmtId="3" fontId="7" fillId="7" borderId="36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right"/>
    </xf>
    <xf numFmtId="0" fontId="3" fillId="3" borderId="16" xfId="0" applyFont="1" applyFill="1" applyBorder="1" applyAlignment="1">
      <alignment horizontal="right" vertical="center"/>
    </xf>
    <xf numFmtId="3" fontId="3" fillId="3" borderId="16" xfId="0" applyNumberFormat="1" applyFont="1" applyFill="1" applyBorder="1" applyAlignment="1">
      <alignment horizontal="right" vertical="center"/>
    </xf>
    <xf numFmtId="49" fontId="2" fillId="0" borderId="52" xfId="0" applyNumberFormat="1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horizontal="center" wrapText="1"/>
    </xf>
    <xf numFmtId="0" fontId="2" fillId="0" borderId="5" xfId="0" applyNumberFormat="1" applyFont="1" applyFill="1" applyBorder="1" applyAlignment="1">
      <alignment horizontal="right" wrapText="1"/>
    </xf>
    <xf numFmtId="49" fontId="2" fillId="0" borderId="5" xfId="0" applyNumberFormat="1" applyFont="1" applyFill="1" applyBorder="1" applyAlignment="1">
      <alignment horizontal="right" wrapText="1"/>
    </xf>
    <xf numFmtId="3" fontId="2" fillId="0" borderId="5" xfId="0" applyNumberFormat="1" applyFont="1" applyFill="1" applyBorder="1" applyAlignment="1">
      <alignment horizontal="right" wrapText="1"/>
    </xf>
    <xf numFmtId="49" fontId="2" fillId="0" borderId="5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right"/>
    </xf>
    <xf numFmtId="3" fontId="2" fillId="2" borderId="61" xfId="0" applyNumberFormat="1" applyFont="1" applyFill="1" applyBorder="1" applyAlignment="1">
      <alignment horizontal="right" wrapText="1"/>
    </xf>
    <xf numFmtId="0" fontId="14" fillId="2" borderId="5" xfId="0" applyFont="1" applyFill="1" applyBorder="1" applyAlignment="1">
      <alignment horizontal="center"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49" fontId="12" fillId="8" borderId="37" xfId="0" applyNumberFormat="1" applyFont="1" applyFill="1" applyBorder="1" applyAlignment="1">
      <alignment vertical="center"/>
    </xf>
    <xf numFmtId="0" fontId="7" fillId="8" borderId="38" xfId="0" applyFont="1" applyFill="1" applyBorder="1" applyAlignment="1">
      <alignment vertical="center"/>
    </xf>
    <xf numFmtId="49" fontId="2" fillId="2" borderId="53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vertical="center"/>
    </xf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49" fontId="2" fillId="2" borderId="53" xfId="0" applyNumberFormat="1" applyFont="1" applyFill="1" applyBorder="1" applyAlignment="1">
      <alignment horizontal="left" vertical="center"/>
    </xf>
    <xf numFmtId="49" fontId="2" fillId="2" borderId="54" xfId="0" applyNumberFormat="1" applyFont="1" applyFill="1" applyBorder="1" applyAlignment="1">
      <alignment horizontal="left" vertical="center"/>
    </xf>
    <xf numFmtId="3" fontId="14" fillId="0" borderId="52" xfId="0" applyNumberFormat="1" applyFont="1" applyBorder="1" applyAlignment="1">
      <alignment horizontal="center"/>
    </xf>
    <xf numFmtId="3" fontId="14" fillId="0" borderId="52" xfId="0" applyNumberFormat="1" applyFont="1" applyFill="1" applyBorder="1" applyAlignment="1">
      <alignment horizontal="center"/>
    </xf>
    <xf numFmtId="49" fontId="7" fillId="2" borderId="62" xfId="0" applyNumberFormat="1" applyFont="1" applyFill="1" applyBorder="1" applyAlignment="1">
      <alignment vertical="center"/>
    </xf>
    <xf numFmtId="165" fontId="7" fillId="2" borderId="63" xfId="0" applyNumberFormat="1" applyFont="1" applyFill="1" applyBorder="1" applyAlignment="1">
      <alignment vertical="center"/>
    </xf>
    <xf numFmtId="9" fontId="7" fillId="2" borderId="64" xfId="0" applyNumberFormat="1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838200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14"/>
  <sheetViews>
    <sheetView showGridLines="0" tabSelected="1" topLeftCell="A89" zoomScaleNormal="100" zoomScaleSheetLayoutView="100" workbookViewId="0">
      <selection activeCell="L96" sqref="L9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42578125" style="1" customWidth="1"/>
    <col min="3" max="3" width="11.5703125" style="1" customWidth="1"/>
    <col min="4" max="4" width="8.7109375" style="1" customWidth="1"/>
    <col min="5" max="5" width="19.42578125" style="1" customWidth="1"/>
    <col min="6" max="6" width="11" style="1" customWidth="1"/>
    <col min="7" max="7" width="14" style="1" customWidth="1"/>
    <col min="8" max="254" width="10.85546875" style="1" customWidth="1"/>
  </cols>
  <sheetData>
    <row r="1" spans="1:254" ht="15" customHeight="1" x14ac:dyDescent="0.25">
      <c r="A1" s="2"/>
      <c r="B1" s="2"/>
      <c r="C1" s="2"/>
      <c r="D1" s="2"/>
      <c r="E1" s="2"/>
      <c r="F1" s="2"/>
      <c r="G1" s="2"/>
    </row>
    <row r="2" spans="1:254" ht="15" customHeight="1" x14ac:dyDescent="0.25">
      <c r="A2" s="2"/>
      <c r="B2" s="2"/>
      <c r="C2" s="2"/>
      <c r="D2" s="2"/>
      <c r="E2" s="2"/>
      <c r="F2" s="2"/>
      <c r="G2" s="2"/>
    </row>
    <row r="3" spans="1:254" ht="15" customHeight="1" x14ac:dyDescent="0.25">
      <c r="A3" s="2"/>
      <c r="B3" s="2"/>
      <c r="C3" s="2"/>
      <c r="D3" s="2"/>
      <c r="E3" s="2"/>
      <c r="F3" s="2"/>
      <c r="G3" s="2"/>
    </row>
    <row r="4" spans="1:254" ht="15" customHeight="1" x14ac:dyDescent="0.25">
      <c r="A4" s="2"/>
      <c r="B4" s="2"/>
      <c r="C4" s="2"/>
      <c r="D4" s="2"/>
      <c r="E4" s="2"/>
      <c r="F4" s="2"/>
      <c r="G4" s="2"/>
    </row>
    <row r="5" spans="1:254" ht="15" customHeight="1" x14ac:dyDescent="0.25">
      <c r="A5" s="2"/>
      <c r="B5" s="2"/>
      <c r="C5" s="2"/>
      <c r="D5" s="2"/>
      <c r="E5" s="2"/>
      <c r="F5" s="2"/>
      <c r="G5" s="2"/>
    </row>
    <row r="6" spans="1:254" ht="15" customHeight="1" x14ac:dyDescent="0.25">
      <c r="A6" s="2"/>
      <c r="B6" s="2"/>
      <c r="C6" s="2"/>
      <c r="D6" s="2"/>
      <c r="E6" s="2"/>
      <c r="F6" s="2"/>
      <c r="G6" s="2"/>
    </row>
    <row r="7" spans="1:254" ht="15" customHeight="1" x14ac:dyDescent="0.25">
      <c r="A7" s="2"/>
      <c r="B7" s="2"/>
      <c r="C7" s="2"/>
      <c r="D7" s="2"/>
      <c r="E7" s="2"/>
      <c r="F7" s="2"/>
      <c r="G7" s="2"/>
    </row>
    <row r="8" spans="1:254" ht="15" customHeight="1" x14ac:dyDescent="0.25">
      <c r="A8" s="2"/>
      <c r="B8" s="57"/>
      <c r="C8" s="57"/>
      <c r="D8" s="2"/>
      <c r="E8" s="3"/>
      <c r="F8" s="3"/>
      <c r="G8" s="3"/>
    </row>
    <row r="9" spans="1:254" s="62" customFormat="1" ht="13.5" customHeight="1" x14ac:dyDescent="0.25">
      <c r="A9" s="60"/>
      <c r="B9" s="76" t="s">
        <v>0</v>
      </c>
      <c r="C9" s="146" t="s">
        <v>138</v>
      </c>
      <c r="D9" s="77"/>
      <c r="E9" s="163" t="s">
        <v>63</v>
      </c>
      <c r="F9" s="164"/>
      <c r="G9" s="78">
        <v>35000</v>
      </c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1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  <c r="IK9" s="61"/>
      <c r="IL9" s="61"/>
      <c r="IM9" s="61"/>
      <c r="IN9" s="61"/>
      <c r="IO9" s="61"/>
      <c r="IP9" s="61"/>
      <c r="IQ9" s="61"/>
      <c r="IR9" s="61"/>
      <c r="IS9" s="61"/>
      <c r="IT9" s="61"/>
    </row>
    <row r="10" spans="1:254" s="62" customFormat="1" ht="13.5" customHeight="1" x14ac:dyDescent="0.25">
      <c r="A10" s="60"/>
      <c r="B10" s="58" t="s">
        <v>1</v>
      </c>
      <c r="C10" s="59" t="s">
        <v>68</v>
      </c>
      <c r="D10" s="77"/>
      <c r="E10" s="161" t="s">
        <v>2</v>
      </c>
      <c r="F10" s="162"/>
      <c r="G10" s="63" t="s">
        <v>126</v>
      </c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  <c r="HS10" s="61"/>
      <c r="HT10" s="61"/>
      <c r="HU10" s="61"/>
      <c r="HV10" s="61"/>
      <c r="HW10" s="61"/>
      <c r="HX10" s="61"/>
      <c r="HY10" s="61"/>
      <c r="HZ10" s="61"/>
      <c r="IA10" s="61"/>
      <c r="IB10" s="61"/>
      <c r="IC10" s="61"/>
      <c r="ID10" s="61"/>
      <c r="IE10" s="61"/>
      <c r="IF10" s="61"/>
      <c r="IG10" s="61"/>
      <c r="IH10" s="61"/>
      <c r="II10" s="61"/>
      <c r="IJ10" s="61"/>
      <c r="IK10" s="61"/>
      <c r="IL10" s="61"/>
      <c r="IM10" s="61"/>
      <c r="IN10" s="61"/>
      <c r="IO10" s="61"/>
      <c r="IP10" s="61"/>
      <c r="IQ10" s="61"/>
      <c r="IR10" s="61"/>
      <c r="IS10" s="61"/>
      <c r="IT10" s="61"/>
    </row>
    <row r="11" spans="1:254" s="62" customFormat="1" ht="13.5" customHeight="1" x14ac:dyDescent="0.25">
      <c r="A11" s="60"/>
      <c r="B11" s="58" t="s">
        <v>3</v>
      </c>
      <c r="C11" s="64" t="s">
        <v>61</v>
      </c>
      <c r="D11" s="77"/>
      <c r="E11" s="159" t="s">
        <v>57</v>
      </c>
      <c r="F11" s="160"/>
      <c r="G11" s="74">
        <v>1200</v>
      </c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  <c r="HS11" s="61"/>
      <c r="HT11" s="61"/>
      <c r="HU11" s="61"/>
      <c r="HV11" s="61"/>
      <c r="HW11" s="61"/>
      <c r="HX11" s="61"/>
      <c r="HY11" s="61"/>
      <c r="HZ11" s="61"/>
      <c r="IA11" s="61"/>
      <c r="IB11" s="61"/>
      <c r="IC11" s="61"/>
      <c r="ID11" s="61"/>
      <c r="IE11" s="61"/>
      <c r="IF11" s="61"/>
      <c r="IG11" s="61"/>
      <c r="IH11" s="61"/>
      <c r="II11" s="61"/>
      <c r="IJ11" s="61"/>
      <c r="IK11" s="61"/>
      <c r="IL11" s="61"/>
      <c r="IM11" s="61"/>
      <c r="IN11" s="61"/>
      <c r="IO11" s="61"/>
      <c r="IP11" s="61"/>
      <c r="IQ11" s="61"/>
      <c r="IR11" s="61"/>
      <c r="IS11" s="61"/>
      <c r="IT11" s="61"/>
    </row>
    <row r="12" spans="1:254" s="62" customFormat="1" ht="13.5" customHeight="1" x14ac:dyDescent="0.25">
      <c r="A12" s="60"/>
      <c r="B12" s="58" t="s">
        <v>4</v>
      </c>
      <c r="C12" s="59" t="s">
        <v>62</v>
      </c>
      <c r="D12" s="77"/>
      <c r="E12" s="169" t="s">
        <v>58</v>
      </c>
      <c r="F12" s="170"/>
      <c r="G12" s="65">
        <f>G11*G9</f>
        <v>42000000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/>
      <c r="HW12" s="61"/>
      <c r="HX12" s="61"/>
      <c r="HY12" s="61"/>
      <c r="HZ12" s="61"/>
      <c r="IA12" s="61"/>
      <c r="IB12" s="61"/>
      <c r="IC12" s="61"/>
      <c r="ID12" s="61"/>
      <c r="IE12" s="61"/>
      <c r="IF12" s="61"/>
      <c r="IG12" s="61"/>
      <c r="IH12" s="61"/>
      <c r="II12" s="61"/>
      <c r="IJ12" s="61"/>
      <c r="IK12" s="61"/>
      <c r="IL12" s="61"/>
      <c r="IM12" s="61"/>
      <c r="IN12" s="61"/>
      <c r="IO12" s="61"/>
      <c r="IP12" s="61"/>
      <c r="IQ12" s="61"/>
      <c r="IR12" s="61"/>
      <c r="IS12" s="61"/>
      <c r="IT12" s="61"/>
    </row>
    <row r="13" spans="1:254" s="62" customFormat="1" ht="13.5" customHeight="1" x14ac:dyDescent="0.25">
      <c r="A13" s="60"/>
      <c r="B13" s="58" t="s">
        <v>5</v>
      </c>
      <c r="C13" s="64" t="s">
        <v>53</v>
      </c>
      <c r="D13" s="77"/>
      <c r="E13" s="159" t="s">
        <v>59</v>
      </c>
      <c r="F13" s="160"/>
      <c r="G13" s="63" t="s">
        <v>69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1"/>
      <c r="IF13" s="61"/>
      <c r="IG13" s="61"/>
      <c r="IH13" s="61"/>
      <c r="II13" s="61"/>
      <c r="IJ13" s="61"/>
      <c r="IK13" s="61"/>
      <c r="IL13" s="61"/>
      <c r="IM13" s="61"/>
      <c r="IN13" s="61"/>
      <c r="IO13" s="61"/>
      <c r="IP13" s="61"/>
      <c r="IQ13" s="61"/>
      <c r="IR13" s="61"/>
      <c r="IS13" s="61"/>
      <c r="IT13" s="61"/>
    </row>
    <row r="14" spans="1:254" s="62" customFormat="1" ht="13.5" customHeight="1" x14ac:dyDescent="0.25">
      <c r="A14" s="60"/>
      <c r="B14" s="58" t="s">
        <v>6</v>
      </c>
      <c r="C14" s="64" t="s">
        <v>54</v>
      </c>
      <c r="D14" s="77"/>
      <c r="E14" s="159" t="s">
        <v>7</v>
      </c>
      <c r="F14" s="160"/>
      <c r="G14" s="75" t="s">
        <v>125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  <c r="IK14" s="61"/>
      <c r="IL14" s="61"/>
      <c r="IM14" s="61"/>
      <c r="IN14" s="61"/>
      <c r="IO14" s="61"/>
      <c r="IP14" s="61"/>
      <c r="IQ14" s="61"/>
      <c r="IR14" s="61"/>
      <c r="IS14" s="61"/>
      <c r="IT14" s="61"/>
    </row>
    <row r="15" spans="1:254" s="62" customFormat="1" ht="13.5" customHeight="1" x14ac:dyDescent="0.25">
      <c r="A15" s="60"/>
      <c r="B15" s="58" t="s">
        <v>8</v>
      </c>
      <c r="C15" s="66">
        <v>44722</v>
      </c>
      <c r="D15" s="77"/>
      <c r="E15" s="165" t="s">
        <v>9</v>
      </c>
      <c r="F15" s="166"/>
      <c r="G15" s="67" t="s">
        <v>55</v>
      </c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1"/>
      <c r="IF15" s="61"/>
      <c r="IG15" s="61"/>
      <c r="IH15" s="61"/>
      <c r="II15" s="61"/>
      <c r="IJ15" s="61"/>
      <c r="IK15" s="61"/>
      <c r="IL15" s="61"/>
      <c r="IM15" s="61"/>
      <c r="IN15" s="61"/>
      <c r="IO15" s="61"/>
      <c r="IP15" s="61"/>
      <c r="IQ15" s="61"/>
      <c r="IR15" s="61"/>
      <c r="IS15" s="61"/>
      <c r="IT15" s="61"/>
    </row>
    <row r="16" spans="1:254" ht="12" customHeight="1" x14ac:dyDescent="0.25">
      <c r="A16" s="2"/>
      <c r="B16" s="79"/>
      <c r="C16" s="80"/>
      <c r="D16" s="81"/>
      <c r="E16" s="82"/>
      <c r="F16" s="82"/>
      <c r="G16" s="83"/>
    </row>
    <row r="17" spans="1:7" ht="12" customHeight="1" x14ac:dyDescent="0.25">
      <c r="A17" s="6"/>
      <c r="B17" s="167" t="s">
        <v>10</v>
      </c>
      <c r="C17" s="168"/>
      <c r="D17" s="168"/>
      <c r="E17" s="168"/>
      <c r="F17" s="168"/>
      <c r="G17" s="168"/>
    </row>
    <row r="18" spans="1:7" ht="12" customHeight="1" x14ac:dyDescent="0.25">
      <c r="A18" s="2"/>
      <c r="B18" s="84"/>
      <c r="C18" s="85"/>
      <c r="D18" s="85"/>
      <c r="E18" s="85"/>
      <c r="F18" s="86"/>
      <c r="G18" s="86"/>
    </row>
    <row r="19" spans="1:7" ht="12" customHeight="1" x14ac:dyDescent="0.25">
      <c r="A19" s="4"/>
      <c r="B19" s="87" t="s">
        <v>11</v>
      </c>
      <c r="C19" s="88"/>
      <c r="D19" s="89"/>
      <c r="E19" s="89"/>
      <c r="F19" s="89"/>
      <c r="G19" s="89"/>
    </row>
    <row r="20" spans="1:7" ht="24" customHeight="1" x14ac:dyDescent="0.25">
      <c r="A20" s="6"/>
      <c r="B20" s="90" t="s">
        <v>12</v>
      </c>
      <c r="C20" s="90" t="s">
        <v>13</v>
      </c>
      <c r="D20" s="90" t="s">
        <v>14</v>
      </c>
      <c r="E20" s="90" t="s">
        <v>15</v>
      </c>
      <c r="F20" s="90" t="s">
        <v>16</v>
      </c>
      <c r="G20" s="90" t="s">
        <v>17</v>
      </c>
    </row>
    <row r="21" spans="1:7" ht="12.75" customHeight="1" x14ac:dyDescent="0.25">
      <c r="A21" s="6"/>
      <c r="B21" s="17" t="s">
        <v>70</v>
      </c>
      <c r="C21" s="7" t="s">
        <v>18</v>
      </c>
      <c r="D21" s="130">
        <v>25</v>
      </c>
      <c r="E21" s="131" t="s">
        <v>120</v>
      </c>
      <c r="F21" s="5">
        <v>19000</v>
      </c>
      <c r="G21" s="5">
        <f t="shared" ref="G21:G24" si="0">(D21*F21)</f>
        <v>475000</v>
      </c>
    </row>
    <row r="22" spans="1:7" ht="12.75" customHeight="1" x14ac:dyDescent="0.25">
      <c r="A22" s="6"/>
      <c r="B22" s="17" t="s">
        <v>71</v>
      </c>
      <c r="C22" s="7" t="s">
        <v>18</v>
      </c>
      <c r="D22" s="130">
        <v>15</v>
      </c>
      <c r="E22" s="131" t="s">
        <v>127</v>
      </c>
      <c r="F22" s="5">
        <v>19000</v>
      </c>
      <c r="G22" s="5">
        <f t="shared" si="0"/>
        <v>285000</v>
      </c>
    </row>
    <row r="23" spans="1:7" ht="12.75" customHeight="1" x14ac:dyDescent="0.25">
      <c r="A23" s="6"/>
      <c r="B23" s="17" t="s">
        <v>72</v>
      </c>
      <c r="C23" s="7" t="s">
        <v>18</v>
      </c>
      <c r="D23" s="130">
        <v>10</v>
      </c>
      <c r="E23" s="131" t="s">
        <v>127</v>
      </c>
      <c r="F23" s="5">
        <v>19000</v>
      </c>
      <c r="G23" s="5">
        <f t="shared" si="0"/>
        <v>190000</v>
      </c>
    </row>
    <row r="24" spans="1:7" ht="12.75" customHeight="1" x14ac:dyDescent="0.25">
      <c r="A24" s="6"/>
      <c r="B24" s="17" t="s">
        <v>73</v>
      </c>
      <c r="C24" s="7" t="s">
        <v>18</v>
      </c>
      <c r="D24" s="130">
        <v>4</v>
      </c>
      <c r="E24" s="131" t="s">
        <v>128</v>
      </c>
      <c r="F24" s="5">
        <v>19000</v>
      </c>
      <c r="G24" s="5">
        <f t="shared" si="0"/>
        <v>76000</v>
      </c>
    </row>
    <row r="25" spans="1:7" ht="12.75" customHeight="1" x14ac:dyDescent="0.25">
      <c r="A25" s="6"/>
      <c r="B25" s="17" t="s">
        <v>74</v>
      </c>
      <c r="C25" s="7" t="s">
        <v>18</v>
      </c>
      <c r="D25" s="130">
        <v>12</v>
      </c>
      <c r="E25" s="131" t="s">
        <v>127</v>
      </c>
      <c r="F25" s="5">
        <v>19000</v>
      </c>
      <c r="G25" s="5">
        <f t="shared" ref="G25:G28" si="1">(D25*F25)</f>
        <v>228000</v>
      </c>
    </row>
    <row r="26" spans="1:7" ht="12.75" customHeight="1" x14ac:dyDescent="0.25">
      <c r="A26" s="6"/>
      <c r="B26" s="17" t="s">
        <v>75</v>
      </c>
      <c r="C26" s="7" t="s">
        <v>18</v>
      </c>
      <c r="D26" s="130">
        <v>10</v>
      </c>
      <c r="E26" s="131" t="s">
        <v>127</v>
      </c>
      <c r="F26" s="5">
        <v>19000</v>
      </c>
      <c r="G26" s="5">
        <f t="shared" si="1"/>
        <v>190000</v>
      </c>
    </row>
    <row r="27" spans="1:7" ht="12.75" customHeight="1" x14ac:dyDescent="0.25">
      <c r="A27" s="6"/>
      <c r="B27" s="17" t="s">
        <v>76</v>
      </c>
      <c r="C27" s="7" t="s">
        <v>18</v>
      </c>
      <c r="D27" s="130">
        <v>6</v>
      </c>
      <c r="E27" s="131" t="s">
        <v>127</v>
      </c>
      <c r="F27" s="5">
        <v>19000</v>
      </c>
      <c r="G27" s="5">
        <f t="shared" si="1"/>
        <v>114000</v>
      </c>
    </row>
    <row r="28" spans="1:7" ht="12.75" customHeight="1" x14ac:dyDescent="0.25">
      <c r="A28" s="6"/>
      <c r="B28" s="147" t="s">
        <v>77</v>
      </c>
      <c r="C28" s="148" t="s">
        <v>18</v>
      </c>
      <c r="D28" s="149">
        <v>360</v>
      </c>
      <c r="E28" s="150" t="s">
        <v>129</v>
      </c>
      <c r="F28" s="5">
        <v>19000</v>
      </c>
      <c r="G28" s="151">
        <f t="shared" si="1"/>
        <v>6840000</v>
      </c>
    </row>
    <row r="29" spans="1:7" ht="12.75" customHeight="1" x14ac:dyDescent="0.25">
      <c r="A29" s="6"/>
      <c r="B29" s="8" t="s">
        <v>19</v>
      </c>
      <c r="C29" s="9"/>
      <c r="D29" s="132"/>
      <c r="E29" s="132"/>
      <c r="F29" s="132"/>
      <c r="G29" s="133">
        <f>SUM(G21:G28)</f>
        <v>8398000</v>
      </c>
    </row>
    <row r="30" spans="1:7" ht="12" customHeight="1" x14ac:dyDescent="0.25">
      <c r="A30" s="2"/>
      <c r="B30" s="84"/>
      <c r="C30" s="86"/>
      <c r="D30" s="86"/>
      <c r="E30" s="86"/>
      <c r="F30" s="91"/>
      <c r="G30" s="91"/>
    </row>
    <row r="31" spans="1:7" ht="12" customHeight="1" x14ac:dyDescent="0.25">
      <c r="A31" s="4"/>
      <c r="B31" s="92" t="s">
        <v>20</v>
      </c>
      <c r="C31" s="93"/>
      <c r="D31" s="94"/>
      <c r="E31" s="94"/>
      <c r="F31" s="95"/>
      <c r="G31" s="95"/>
    </row>
    <row r="32" spans="1:7" ht="24" customHeight="1" x14ac:dyDescent="0.25">
      <c r="A32" s="4"/>
      <c r="B32" s="96" t="s">
        <v>12</v>
      </c>
      <c r="C32" s="97" t="s">
        <v>13</v>
      </c>
      <c r="D32" s="97" t="s">
        <v>14</v>
      </c>
      <c r="E32" s="96" t="s">
        <v>15</v>
      </c>
      <c r="F32" s="97"/>
      <c r="G32" s="96" t="s">
        <v>17</v>
      </c>
    </row>
    <row r="33" spans="1:10" ht="12" customHeight="1" x14ac:dyDescent="0.25">
      <c r="A33" s="4"/>
      <c r="B33" s="98"/>
      <c r="C33" s="99"/>
      <c r="D33" s="99"/>
      <c r="E33" s="99"/>
      <c r="F33" s="98"/>
      <c r="G33" s="98"/>
    </row>
    <row r="34" spans="1:10" ht="12" customHeight="1" x14ac:dyDescent="0.25">
      <c r="A34" s="4"/>
      <c r="B34" s="100" t="s">
        <v>21</v>
      </c>
      <c r="C34" s="101"/>
      <c r="D34" s="101"/>
      <c r="E34" s="101"/>
      <c r="F34" s="102"/>
      <c r="G34" s="102"/>
    </row>
    <row r="35" spans="1:10" ht="12" customHeight="1" x14ac:dyDescent="0.25">
      <c r="A35" s="2"/>
      <c r="B35" s="103"/>
      <c r="C35" s="104"/>
      <c r="D35" s="104"/>
      <c r="E35" s="104"/>
      <c r="F35" s="105"/>
      <c r="G35" s="105"/>
    </row>
    <row r="36" spans="1:10" ht="12" customHeight="1" x14ac:dyDescent="0.25">
      <c r="A36" s="4"/>
      <c r="B36" s="92" t="s">
        <v>22</v>
      </c>
      <c r="C36" s="93"/>
      <c r="D36" s="94"/>
      <c r="E36" s="94"/>
      <c r="F36" s="95"/>
      <c r="G36" s="95"/>
    </row>
    <row r="37" spans="1:10" ht="24" customHeight="1" x14ac:dyDescent="0.25">
      <c r="A37" s="4"/>
      <c r="B37" s="106" t="s">
        <v>12</v>
      </c>
      <c r="C37" s="106" t="s">
        <v>13</v>
      </c>
      <c r="D37" s="106" t="s">
        <v>14</v>
      </c>
      <c r="E37" s="106" t="s">
        <v>15</v>
      </c>
      <c r="F37" s="90" t="s">
        <v>16</v>
      </c>
      <c r="G37" s="106" t="s">
        <v>17</v>
      </c>
    </row>
    <row r="38" spans="1:10" ht="11.25" customHeight="1" x14ac:dyDescent="0.25">
      <c r="A38" s="21"/>
      <c r="B38" s="68" t="s">
        <v>79</v>
      </c>
      <c r="C38" s="69" t="s">
        <v>60</v>
      </c>
      <c r="D38" s="134">
        <v>0.5</v>
      </c>
      <c r="E38" s="137" t="s">
        <v>130</v>
      </c>
      <c r="F38" s="154">
        <v>284447</v>
      </c>
      <c r="G38" s="71">
        <f t="shared" ref="G38:G42" si="2">(D38*F38)</f>
        <v>142223.5</v>
      </c>
    </row>
    <row r="39" spans="1:10" ht="12.75" customHeight="1" x14ac:dyDescent="0.25">
      <c r="A39" s="21"/>
      <c r="B39" s="68" t="s">
        <v>80</v>
      </c>
      <c r="C39" s="69" t="s">
        <v>60</v>
      </c>
      <c r="D39" s="134">
        <v>3</v>
      </c>
      <c r="E39" s="70" t="s">
        <v>130</v>
      </c>
      <c r="F39" s="5">
        <v>232730</v>
      </c>
      <c r="G39" s="71">
        <f t="shared" si="2"/>
        <v>698190</v>
      </c>
    </row>
    <row r="40" spans="1:10" ht="12.75" customHeight="1" x14ac:dyDescent="0.25">
      <c r="A40" s="21"/>
      <c r="B40" s="68" t="s">
        <v>81</v>
      </c>
      <c r="C40" s="69" t="s">
        <v>60</v>
      </c>
      <c r="D40" s="134">
        <v>1</v>
      </c>
      <c r="E40" s="70" t="s">
        <v>130</v>
      </c>
      <c r="F40" s="5">
        <v>232730</v>
      </c>
      <c r="G40" s="71">
        <f t="shared" si="2"/>
        <v>232730</v>
      </c>
    </row>
    <row r="41" spans="1:10" ht="12.75" customHeight="1" x14ac:dyDescent="0.25">
      <c r="A41" s="21"/>
      <c r="B41" s="68" t="s">
        <v>82</v>
      </c>
      <c r="C41" s="69" t="s">
        <v>60</v>
      </c>
      <c r="D41" s="134">
        <v>1</v>
      </c>
      <c r="E41" s="70" t="s">
        <v>130</v>
      </c>
      <c r="F41" s="71">
        <v>160000</v>
      </c>
      <c r="G41" s="71">
        <f t="shared" si="2"/>
        <v>160000</v>
      </c>
    </row>
    <row r="42" spans="1:10" ht="12.75" customHeight="1" x14ac:dyDescent="0.25">
      <c r="A42" s="21"/>
      <c r="B42" s="68" t="s">
        <v>83</v>
      </c>
      <c r="C42" s="69" t="s">
        <v>60</v>
      </c>
      <c r="D42" s="134">
        <v>7</v>
      </c>
      <c r="E42" s="131" t="s">
        <v>127</v>
      </c>
      <c r="F42" s="5">
        <v>165083</v>
      </c>
      <c r="G42" s="71">
        <f t="shared" si="2"/>
        <v>1155581</v>
      </c>
    </row>
    <row r="43" spans="1:10" ht="12.75" customHeight="1" x14ac:dyDescent="0.25">
      <c r="A43" s="21"/>
      <c r="B43" s="72" t="s">
        <v>23</v>
      </c>
      <c r="C43" s="73"/>
      <c r="D43" s="135"/>
      <c r="E43" s="135"/>
      <c r="F43" s="135"/>
      <c r="G43" s="136">
        <f>SUM(G38:G42)</f>
        <v>2388724.5</v>
      </c>
    </row>
    <row r="44" spans="1:10" ht="12" customHeight="1" x14ac:dyDescent="0.25">
      <c r="A44" s="2"/>
      <c r="B44" s="107"/>
      <c r="C44" s="108"/>
      <c r="D44" s="108"/>
      <c r="E44" s="108"/>
      <c r="F44" s="109"/>
      <c r="G44" s="109"/>
    </row>
    <row r="45" spans="1:10" ht="12" customHeight="1" x14ac:dyDescent="0.25">
      <c r="A45" s="4"/>
      <c r="B45" s="92" t="s">
        <v>24</v>
      </c>
      <c r="C45" s="93"/>
      <c r="D45" s="94"/>
      <c r="E45" s="94"/>
      <c r="F45" s="95"/>
      <c r="G45" s="95"/>
    </row>
    <row r="46" spans="1:10" ht="24" customHeight="1" x14ac:dyDescent="0.25">
      <c r="A46" s="4"/>
      <c r="B46" s="110" t="s">
        <v>25</v>
      </c>
      <c r="C46" s="110" t="s">
        <v>26</v>
      </c>
      <c r="D46" s="110" t="s">
        <v>27</v>
      </c>
      <c r="E46" s="110" t="s">
        <v>15</v>
      </c>
      <c r="F46" s="90"/>
      <c r="G46" s="110" t="s">
        <v>17</v>
      </c>
      <c r="J46" s="48"/>
    </row>
    <row r="47" spans="1:10" ht="12.75" customHeight="1" x14ac:dyDescent="0.25">
      <c r="A47" s="6"/>
      <c r="B47" s="49" t="s">
        <v>84</v>
      </c>
      <c r="C47" s="51"/>
      <c r="D47" s="155"/>
      <c r="E47" s="51"/>
      <c r="F47" s="52"/>
      <c r="G47" s="53"/>
      <c r="J47" s="48"/>
    </row>
    <row r="48" spans="1:10" ht="12.75" customHeight="1" x14ac:dyDescent="0.25">
      <c r="A48" s="6"/>
      <c r="B48" s="50" t="s">
        <v>85</v>
      </c>
      <c r="C48" s="155" t="s">
        <v>109</v>
      </c>
      <c r="D48" s="156">
        <v>50000</v>
      </c>
      <c r="E48" s="70" t="s">
        <v>130</v>
      </c>
      <c r="F48" s="53">
        <v>178.5</v>
      </c>
      <c r="G48" s="53">
        <f t="shared" ref="G48:G74" si="3">F48*D48</f>
        <v>8925000</v>
      </c>
      <c r="J48" s="48"/>
    </row>
    <row r="49" spans="1:10" ht="12.75" customHeight="1" x14ac:dyDescent="0.25">
      <c r="A49" s="6"/>
      <c r="B49" s="49" t="s">
        <v>28</v>
      </c>
      <c r="C49" s="155"/>
      <c r="D49" s="155"/>
      <c r="E49" s="138"/>
      <c r="F49" s="53"/>
      <c r="G49" s="53"/>
      <c r="J49" s="48"/>
    </row>
    <row r="50" spans="1:10" ht="12.75" customHeight="1" x14ac:dyDescent="0.25">
      <c r="A50" s="6"/>
      <c r="B50" s="50" t="s">
        <v>86</v>
      </c>
      <c r="C50" s="155" t="s">
        <v>64</v>
      </c>
      <c r="D50" s="155">
        <v>130</v>
      </c>
      <c r="E50" s="70" t="s">
        <v>130</v>
      </c>
      <c r="F50" s="53">
        <v>2940</v>
      </c>
      <c r="G50" s="53">
        <f t="shared" si="3"/>
        <v>382200</v>
      </c>
      <c r="J50" s="48"/>
    </row>
    <row r="51" spans="1:10" ht="12.75" customHeight="1" x14ac:dyDescent="0.25">
      <c r="A51" s="6"/>
      <c r="B51" s="50" t="s">
        <v>87</v>
      </c>
      <c r="C51" s="155" t="s">
        <v>64</v>
      </c>
      <c r="D51" s="155">
        <v>80</v>
      </c>
      <c r="E51" s="138" t="s">
        <v>110</v>
      </c>
      <c r="F51" s="53">
        <v>2940</v>
      </c>
      <c r="G51" s="53">
        <f t="shared" si="3"/>
        <v>235200</v>
      </c>
      <c r="J51" s="48"/>
    </row>
    <row r="52" spans="1:10" ht="12.75" customHeight="1" x14ac:dyDescent="0.25">
      <c r="A52" s="6"/>
      <c r="B52" s="50" t="s">
        <v>88</v>
      </c>
      <c r="C52" s="155" t="s">
        <v>64</v>
      </c>
      <c r="D52" s="155">
        <v>950</v>
      </c>
      <c r="E52" s="138" t="s">
        <v>111</v>
      </c>
      <c r="F52" s="53">
        <v>2940</v>
      </c>
      <c r="G52" s="53">
        <f t="shared" si="3"/>
        <v>2793000</v>
      </c>
      <c r="J52" s="48"/>
    </row>
    <row r="53" spans="1:10" ht="12.75" customHeight="1" x14ac:dyDescent="0.25">
      <c r="A53" s="6"/>
      <c r="B53" s="50" t="s">
        <v>89</v>
      </c>
      <c r="C53" s="155" t="s">
        <v>112</v>
      </c>
      <c r="D53" s="155">
        <v>5</v>
      </c>
      <c r="E53" s="138" t="s">
        <v>113</v>
      </c>
      <c r="F53" s="53">
        <v>6331.5</v>
      </c>
      <c r="G53" s="53">
        <f t="shared" si="3"/>
        <v>31657.5</v>
      </c>
      <c r="J53" s="48"/>
    </row>
    <row r="54" spans="1:10" ht="12.75" customHeight="1" x14ac:dyDescent="0.25">
      <c r="A54" s="6"/>
      <c r="B54" s="50" t="s">
        <v>90</v>
      </c>
      <c r="C54" s="155" t="s">
        <v>112</v>
      </c>
      <c r="D54" s="155">
        <v>5</v>
      </c>
      <c r="E54" s="138" t="s">
        <v>113</v>
      </c>
      <c r="F54" s="53">
        <v>14826</v>
      </c>
      <c r="G54" s="53">
        <f t="shared" si="3"/>
        <v>74130</v>
      </c>
      <c r="J54" s="48"/>
    </row>
    <row r="55" spans="1:10" ht="12.75" customHeight="1" x14ac:dyDescent="0.25">
      <c r="A55" s="6"/>
      <c r="B55" s="50" t="s">
        <v>91</v>
      </c>
      <c r="C55" s="155" t="s">
        <v>112</v>
      </c>
      <c r="D55" s="155">
        <v>5</v>
      </c>
      <c r="E55" s="138" t="s">
        <v>114</v>
      </c>
      <c r="F55" s="53">
        <v>20002.5</v>
      </c>
      <c r="G55" s="53">
        <f t="shared" si="3"/>
        <v>100012.5</v>
      </c>
      <c r="J55" s="48"/>
    </row>
    <row r="56" spans="1:10" ht="12.75" customHeight="1" x14ac:dyDescent="0.25">
      <c r="A56" s="6"/>
      <c r="B56" s="50" t="s">
        <v>92</v>
      </c>
      <c r="C56" s="155" t="s">
        <v>112</v>
      </c>
      <c r="D56" s="155">
        <v>4</v>
      </c>
      <c r="E56" s="138" t="s">
        <v>131</v>
      </c>
      <c r="F56" s="53">
        <v>35920.5</v>
      </c>
      <c r="G56" s="53">
        <f t="shared" si="3"/>
        <v>143682</v>
      </c>
      <c r="J56" s="48"/>
    </row>
    <row r="57" spans="1:10" ht="12.75" customHeight="1" x14ac:dyDescent="0.25">
      <c r="A57" s="6"/>
      <c r="B57" s="49" t="s">
        <v>93</v>
      </c>
      <c r="C57" s="155"/>
      <c r="D57" s="155"/>
      <c r="E57" s="138"/>
      <c r="F57" s="53"/>
      <c r="G57" s="53"/>
      <c r="J57" s="48"/>
    </row>
    <row r="58" spans="1:10" ht="12.75" customHeight="1" x14ac:dyDescent="0.25">
      <c r="A58" s="6"/>
      <c r="B58" s="50" t="s">
        <v>94</v>
      </c>
      <c r="C58" s="155" t="s">
        <v>112</v>
      </c>
      <c r="D58" s="155">
        <v>0.5</v>
      </c>
      <c r="E58" s="138" t="s">
        <v>115</v>
      </c>
      <c r="F58" s="53">
        <v>96601.05</v>
      </c>
      <c r="G58" s="53">
        <f t="shared" si="3"/>
        <v>48300.525000000001</v>
      </c>
      <c r="J58" s="48"/>
    </row>
    <row r="59" spans="1:10" ht="12.75" customHeight="1" x14ac:dyDescent="0.25">
      <c r="A59" s="6"/>
      <c r="B59" s="50" t="s">
        <v>95</v>
      </c>
      <c r="C59" s="155" t="s">
        <v>65</v>
      </c>
      <c r="D59" s="155">
        <v>2.5</v>
      </c>
      <c r="E59" s="138" t="s">
        <v>116</v>
      </c>
      <c r="F59" s="53">
        <v>15991.5</v>
      </c>
      <c r="G59" s="53">
        <f t="shared" si="3"/>
        <v>39978.75</v>
      </c>
      <c r="J59" s="48"/>
    </row>
    <row r="60" spans="1:10" ht="12.75" customHeight="1" x14ac:dyDescent="0.25">
      <c r="A60" s="6"/>
      <c r="B60" s="50" t="s">
        <v>96</v>
      </c>
      <c r="C60" s="155" t="s">
        <v>65</v>
      </c>
      <c r="D60" s="155">
        <v>3</v>
      </c>
      <c r="E60" s="138" t="s">
        <v>117</v>
      </c>
      <c r="F60" s="53">
        <v>36351</v>
      </c>
      <c r="G60" s="53">
        <f t="shared" si="3"/>
        <v>109053</v>
      </c>
      <c r="J60" s="48"/>
    </row>
    <row r="61" spans="1:10" ht="12.75" customHeight="1" x14ac:dyDescent="0.25">
      <c r="A61" s="6"/>
      <c r="B61" s="50" t="s">
        <v>97</v>
      </c>
      <c r="C61" s="155" t="s">
        <v>65</v>
      </c>
      <c r="D61" s="155">
        <v>1</v>
      </c>
      <c r="E61" s="138" t="s">
        <v>118</v>
      </c>
      <c r="F61" s="53">
        <v>72502.5</v>
      </c>
      <c r="G61" s="53">
        <f t="shared" si="3"/>
        <v>72502.5</v>
      </c>
      <c r="J61" s="48"/>
    </row>
    <row r="62" spans="1:10" ht="12.75" customHeight="1" x14ac:dyDescent="0.25">
      <c r="A62" s="6"/>
      <c r="B62" s="49" t="s">
        <v>66</v>
      </c>
      <c r="C62" s="155"/>
      <c r="D62" s="155"/>
      <c r="E62" s="138"/>
      <c r="F62" s="53"/>
      <c r="G62" s="53"/>
      <c r="J62" s="48"/>
    </row>
    <row r="63" spans="1:10" ht="12.75" customHeight="1" x14ac:dyDescent="0.25">
      <c r="A63" s="6"/>
      <c r="B63" s="50" t="s">
        <v>98</v>
      </c>
      <c r="C63" s="155" t="s">
        <v>112</v>
      </c>
      <c r="D63" s="155">
        <v>3</v>
      </c>
      <c r="E63" s="138" t="s">
        <v>113</v>
      </c>
      <c r="F63" s="53">
        <v>15666.93788625</v>
      </c>
      <c r="G63" s="53">
        <f t="shared" si="3"/>
        <v>47000.813658749998</v>
      </c>
      <c r="J63" s="48"/>
    </row>
    <row r="64" spans="1:10" ht="12.75" customHeight="1" x14ac:dyDescent="0.25">
      <c r="A64" s="6"/>
      <c r="B64" s="49" t="s">
        <v>99</v>
      </c>
      <c r="C64" s="155"/>
      <c r="D64" s="155"/>
      <c r="E64" s="138"/>
      <c r="F64" s="53"/>
      <c r="G64" s="53"/>
      <c r="J64" s="48"/>
    </row>
    <row r="65" spans="1:10" ht="12.75" customHeight="1" x14ac:dyDescent="0.25">
      <c r="A65" s="6"/>
      <c r="B65" s="50" t="s">
        <v>100</v>
      </c>
      <c r="C65" s="155" t="s">
        <v>78</v>
      </c>
      <c r="D65" s="155">
        <v>15</v>
      </c>
      <c r="E65" s="138" t="s">
        <v>56</v>
      </c>
      <c r="F65" s="53">
        <v>2310</v>
      </c>
      <c r="G65" s="53">
        <f t="shared" si="3"/>
        <v>34650</v>
      </c>
      <c r="J65" s="48"/>
    </row>
    <row r="66" spans="1:10" ht="12.75" customHeight="1" x14ac:dyDescent="0.25">
      <c r="A66" s="6"/>
      <c r="B66" s="50" t="s">
        <v>101</v>
      </c>
      <c r="C66" s="155" t="s">
        <v>67</v>
      </c>
      <c r="D66" s="155">
        <v>0.12</v>
      </c>
      <c r="E66" s="138" t="s">
        <v>119</v>
      </c>
      <c r="F66" s="53">
        <v>649236</v>
      </c>
      <c r="G66" s="53">
        <f t="shared" si="3"/>
        <v>77908.319999999992</v>
      </c>
      <c r="J66" s="48"/>
    </row>
    <row r="67" spans="1:10" ht="12.75" customHeight="1" x14ac:dyDescent="0.25">
      <c r="A67" s="6"/>
      <c r="B67" s="49" t="s">
        <v>102</v>
      </c>
      <c r="C67" s="155"/>
      <c r="D67" s="155"/>
      <c r="E67" s="138"/>
      <c r="F67" s="53"/>
      <c r="G67" s="53"/>
      <c r="J67" s="48"/>
    </row>
    <row r="68" spans="1:10" ht="12.75" customHeight="1" x14ac:dyDescent="0.25">
      <c r="A68" s="6"/>
      <c r="B68" s="50" t="s">
        <v>103</v>
      </c>
      <c r="C68" s="155" t="s">
        <v>112</v>
      </c>
      <c r="D68" s="155">
        <v>0.5</v>
      </c>
      <c r="E68" s="138" t="s">
        <v>137</v>
      </c>
      <c r="F68" s="53">
        <v>122850</v>
      </c>
      <c r="G68" s="53">
        <f t="shared" si="3"/>
        <v>61425</v>
      </c>
      <c r="J68" s="48"/>
    </row>
    <row r="69" spans="1:10" ht="12.75" customHeight="1" x14ac:dyDescent="0.25">
      <c r="A69" s="6"/>
      <c r="B69" s="50" t="s">
        <v>104</v>
      </c>
      <c r="C69" s="155" t="s">
        <v>112</v>
      </c>
      <c r="D69" s="155">
        <v>2</v>
      </c>
      <c r="E69" s="138" t="s">
        <v>136</v>
      </c>
      <c r="F69" s="53">
        <v>27289.5</v>
      </c>
      <c r="G69" s="53">
        <f t="shared" si="3"/>
        <v>54579</v>
      </c>
      <c r="J69" s="48"/>
    </row>
    <row r="70" spans="1:10" ht="12.75" customHeight="1" x14ac:dyDescent="0.25">
      <c r="A70" s="6"/>
      <c r="B70" s="49" t="s">
        <v>30</v>
      </c>
      <c r="C70" s="155"/>
      <c r="D70" s="155"/>
      <c r="E70" s="138"/>
      <c r="F70" s="53"/>
      <c r="G70" s="53"/>
      <c r="J70" s="48"/>
    </row>
    <row r="71" spans="1:10" ht="12.75" customHeight="1" x14ac:dyDescent="0.25">
      <c r="A71" s="6"/>
      <c r="B71" s="50" t="s">
        <v>105</v>
      </c>
      <c r="C71" s="155" t="s">
        <v>65</v>
      </c>
      <c r="D71" s="155">
        <v>700</v>
      </c>
      <c r="E71" s="138" t="s">
        <v>120</v>
      </c>
      <c r="F71" s="53">
        <v>3182.36900625</v>
      </c>
      <c r="G71" s="53">
        <f t="shared" si="3"/>
        <v>2227658.3043749998</v>
      </c>
      <c r="J71" s="48"/>
    </row>
    <row r="72" spans="1:10" ht="12.75" customHeight="1" x14ac:dyDescent="0.25">
      <c r="A72" s="6"/>
      <c r="B72" s="50" t="s">
        <v>106</v>
      </c>
      <c r="C72" s="155" t="s">
        <v>121</v>
      </c>
      <c r="D72" s="155">
        <v>1744</v>
      </c>
      <c r="E72" s="131" t="s">
        <v>127</v>
      </c>
      <c r="F72" s="53">
        <v>220</v>
      </c>
      <c r="G72" s="53">
        <f t="shared" si="3"/>
        <v>383680</v>
      </c>
      <c r="J72" s="48"/>
    </row>
    <row r="73" spans="1:10" ht="12.75" customHeight="1" x14ac:dyDescent="0.25">
      <c r="A73" s="6"/>
      <c r="B73" s="50" t="s">
        <v>107</v>
      </c>
      <c r="C73" s="155" t="s">
        <v>139</v>
      </c>
      <c r="D73" s="155">
        <v>1</v>
      </c>
      <c r="E73" s="131" t="s">
        <v>127</v>
      </c>
      <c r="F73" s="53">
        <v>1423878.75</v>
      </c>
      <c r="G73" s="53">
        <f t="shared" si="3"/>
        <v>1423878.75</v>
      </c>
      <c r="J73" s="48"/>
    </row>
    <row r="74" spans="1:10" ht="12.75" customHeight="1" x14ac:dyDescent="0.25">
      <c r="A74" s="6"/>
      <c r="B74" s="50" t="s">
        <v>108</v>
      </c>
      <c r="C74" s="155" t="s">
        <v>122</v>
      </c>
      <c r="D74" s="155">
        <v>1</v>
      </c>
      <c r="E74" s="138" t="s">
        <v>123</v>
      </c>
      <c r="F74" s="53">
        <v>71193.9375</v>
      </c>
      <c r="G74" s="53">
        <f t="shared" si="3"/>
        <v>71193.9375</v>
      </c>
      <c r="J74" s="48"/>
    </row>
    <row r="75" spans="1:10" ht="13.5" customHeight="1" x14ac:dyDescent="0.25">
      <c r="A75" s="4"/>
      <c r="B75" s="100" t="s">
        <v>29</v>
      </c>
      <c r="C75" s="101"/>
      <c r="D75" s="101"/>
      <c r="E75" s="101"/>
      <c r="F75" s="102"/>
      <c r="G75" s="111">
        <f>SUM(G47:G74)</f>
        <v>17336690.900533751</v>
      </c>
    </row>
    <row r="76" spans="1:10" ht="12" customHeight="1" x14ac:dyDescent="0.25">
      <c r="A76" s="2"/>
      <c r="B76" s="103"/>
      <c r="C76" s="112"/>
      <c r="D76" s="112"/>
      <c r="E76" s="112"/>
      <c r="F76" s="105"/>
      <c r="G76" s="105"/>
    </row>
    <row r="77" spans="1:10" ht="12" customHeight="1" x14ac:dyDescent="0.25">
      <c r="A77" s="4"/>
      <c r="B77" s="92" t="s">
        <v>30</v>
      </c>
      <c r="C77" s="93"/>
      <c r="D77" s="94"/>
      <c r="E77" s="94"/>
      <c r="F77" s="95"/>
      <c r="G77" s="95"/>
    </row>
    <row r="78" spans="1:10" ht="24" customHeight="1" x14ac:dyDescent="0.25">
      <c r="A78" s="4"/>
      <c r="B78" s="113" t="s">
        <v>31</v>
      </c>
      <c r="C78" s="110" t="s">
        <v>26</v>
      </c>
      <c r="D78" s="110" t="s">
        <v>27</v>
      </c>
      <c r="E78" s="113" t="s">
        <v>15</v>
      </c>
      <c r="F78" s="90"/>
      <c r="G78" s="113" t="s">
        <v>17</v>
      </c>
    </row>
    <row r="79" spans="1:10" ht="12.75" customHeight="1" x14ac:dyDescent="0.25">
      <c r="A79" s="6"/>
      <c r="B79" s="17" t="s">
        <v>105</v>
      </c>
      <c r="C79" s="10" t="s">
        <v>65</v>
      </c>
      <c r="D79" s="171">
        <v>700</v>
      </c>
      <c r="E79" s="131" t="s">
        <v>120</v>
      </c>
      <c r="F79" s="143">
        <v>3030.8276249999999</v>
      </c>
      <c r="G79" s="143">
        <f>F79*D79</f>
        <v>2121579.3374999999</v>
      </c>
    </row>
    <row r="80" spans="1:10" ht="12.75" customHeight="1" x14ac:dyDescent="0.25">
      <c r="A80" s="6"/>
      <c r="B80" s="17" t="s">
        <v>106</v>
      </c>
      <c r="C80" s="10" t="s">
        <v>121</v>
      </c>
      <c r="D80" s="171">
        <v>1744</v>
      </c>
      <c r="E80" s="131" t="s">
        <v>127</v>
      </c>
      <c r="F80" s="143">
        <v>220</v>
      </c>
      <c r="G80" s="143">
        <f t="shared" ref="G80:G82" si="4">F80*D80</f>
        <v>383680</v>
      </c>
    </row>
    <row r="81" spans="1:7" ht="12.75" customHeight="1" x14ac:dyDescent="0.25">
      <c r="A81" s="6"/>
      <c r="B81" s="147" t="s">
        <v>107</v>
      </c>
      <c r="C81" s="152" t="s">
        <v>139</v>
      </c>
      <c r="D81" s="172">
        <v>1</v>
      </c>
      <c r="E81" s="150" t="s">
        <v>127</v>
      </c>
      <c r="F81" s="153">
        <v>1356075</v>
      </c>
      <c r="G81" s="153">
        <f t="shared" si="4"/>
        <v>1356075</v>
      </c>
    </row>
    <row r="82" spans="1:7" ht="12.75" customHeight="1" x14ac:dyDescent="0.25">
      <c r="A82" s="6"/>
      <c r="B82" s="17" t="s">
        <v>108</v>
      </c>
      <c r="C82" s="10" t="s">
        <v>122</v>
      </c>
      <c r="D82" s="171">
        <v>1</v>
      </c>
      <c r="E82" s="131" t="s">
        <v>123</v>
      </c>
      <c r="F82" s="143">
        <v>25635</v>
      </c>
      <c r="G82" s="143">
        <f t="shared" si="4"/>
        <v>25635</v>
      </c>
    </row>
    <row r="83" spans="1:7" ht="12.75" customHeight="1" x14ac:dyDescent="0.25">
      <c r="A83" s="6"/>
      <c r="B83" s="17" t="s">
        <v>124</v>
      </c>
      <c r="C83" s="10" t="s">
        <v>140</v>
      </c>
      <c r="D83" s="171">
        <v>1</v>
      </c>
      <c r="E83" s="131" t="s">
        <v>127</v>
      </c>
      <c r="F83" s="143">
        <v>56826</v>
      </c>
      <c r="G83" s="143">
        <v>56826</v>
      </c>
    </row>
    <row r="84" spans="1:7" ht="13.5" customHeight="1" x14ac:dyDescent="0.25">
      <c r="A84" s="4"/>
      <c r="B84" s="114" t="s">
        <v>32</v>
      </c>
      <c r="C84" s="115"/>
      <c r="D84" s="144"/>
      <c r="E84" s="144"/>
      <c r="F84" s="144"/>
      <c r="G84" s="145">
        <f>SUM(G79:G83)</f>
        <v>3943795.3374999999</v>
      </c>
    </row>
    <row r="85" spans="1:7" ht="12" customHeight="1" x14ac:dyDescent="0.25">
      <c r="A85" s="2"/>
      <c r="B85" s="116"/>
      <c r="C85" s="116"/>
      <c r="D85" s="116"/>
      <c r="E85" s="116"/>
      <c r="F85" s="117"/>
      <c r="G85" s="117"/>
    </row>
    <row r="86" spans="1:7" ht="12" customHeight="1" x14ac:dyDescent="0.25">
      <c r="A86" s="21"/>
      <c r="B86" s="118" t="s">
        <v>33</v>
      </c>
      <c r="C86" s="119"/>
      <c r="D86" s="119"/>
      <c r="E86" s="119"/>
      <c r="F86" s="119"/>
      <c r="G86" s="120">
        <f>G29+G43+G75+G84</f>
        <v>32067210.738033749</v>
      </c>
    </row>
    <row r="87" spans="1:7" ht="12" customHeight="1" x14ac:dyDescent="0.25">
      <c r="A87" s="21"/>
      <c r="B87" s="121" t="s">
        <v>34</v>
      </c>
      <c r="C87" s="122"/>
      <c r="D87" s="122"/>
      <c r="E87" s="122"/>
      <c r="F87" s="122"/>
      <c r="G87" s="123">
        <f>G86*0.05</f>
        <v>1603360.5369016875</v>
      </c>
    </row>
    <row r="88" spans="1:7" ht="12" customHeight="1" x14ac:dyDescent="0.25">
      <c r="A88" s="21"/>
      <c r="B88" s="124" t="s">
        <v>35</v>
      </c>
      <c r="C88" s="125"/>
      <c r="D88" s="125"/>
      <c r="E88" s="125"/>
      <c r="F88" s="125"/>
      <c r="G88" s="126">
        <f>G87+G86</f>
        <v>33670571.274935439</v>
      </c>
    </row>
    <row r="89" spans="1:7" ht="12" customHeight="1" x14ac:dyDescent="0.25">
      <c r="A89" s="21"/>
      <c r="B89" s="121" t="s">
        <v>36</v>
      </c>
      <c r="C89" s="122"/>
      <c r="D89" s="122"/>
      <c r="E89" s="122"/>
      <c r="F89" s="122"/>
      <c r="G89" s="123">
        <f>G12</f>
        <v>42000000</v>
      </c>
    </row>
    <row r="90" spans="1:7" ht="12" customHeight="1" x14ac:dyDescent="0.25">
      <c r="A90" s="21"/>
      <c r="B90" s="127" t="s">
        <v>37</v>
      </c>
      <c r="C90" s="128"/>
      <c r="D90" s="128"/>
      <c r="E90" s="128"/>
      <c r="F90" s="128"/>
      <c r="G90" s="129">
        <f>G89-G88</f>
        <v>8329428.7250645608</v>
      </c>
    </row>
    <row r="91" spans="1:7" ht="12" customHeight="1" x14ac:dyDescent="0.25">
      <c r="A91" s="21"/>
      <c r="B91" s="22" t="s">
        <v>38</v>
      </c>
      <c r="C91" s="23"/>
      <c r="D91" s="23"/>
      <c r="E91" s="23"/>
      <c r="F91" s="23"/>
      <c r="G91" s="18"/>
    </row>
    <row r="92" spans="1:7" ht="12.75" customHeight="1" thickBot="1" x14ac:dyDescent="0.3">
      <c r="A92" s="21"/>
      <c r="B92" s="24"/>
      <c r="C92" s="23"/>
      <c r="D92" s="23"/>
      <c r="E92" s="23"/>
      <c r="F92" s="23"/>
      <c r="G92" s="18"/>
    </row>
    <row r="93" spans="1:7" ht="12" customHeight="1" x14ac:dyDescent="0.25">
      <c r="A93" s="21"/>
      <c r="B93" s="34" t="s">
        <v>39</v>
      </c>
      <c r="C93" s="35"/>
      <c r="D93" s="35"/>
      <c r="E93" s="35"/>
      <c r="F93" s="36"/>
      <c r="G93" s="18"/>
    </row>
    <row r="94" spans="1:7" ht="12" customHeight="1" x14ac:dyDescent="0.25">
      <c r="A94" s="21"/>
      <c r="B94" s="37" t="s">
        <v>40</v>
      </c>
      <c r="C94" s="20"/>
      <c r="D94" s="20"/>
      <c r="E94" s="20"/>
      <c r="F94" s="38"/>
      <c r="G94" s="18"/>
    </row>
    <row r="95" spans="1:7" ht="12" customHeight="1" x14ac:dyDescent="0.25">
      <c r="A95" s="21"/>
      <c r="B95" s="37" t="s">
        <v>41</v>
      </c>
      <c r="C95" s="20"/>
      <c r="D95" s="20"/>
      <c r="E95" s="20"/>
      <c r="F95" s="38"/>
      <c r="G95" s="18"/>
    </row>
    <row r="96" spans="1:7" ht="12" customHeight="1" x14ac:dyDescent="0.25">
      <c r="A96" s="21"/>
      <c r="B96" s="37" t="s">
        <v>42</v>
      </c>
      <c r="C96" s="20"/>
      <c r="D96" s="20"/>
      <c r="E96" s="20"/>
      <c r="F96" s="38"/>
      <c r="G96" s="18"/>
    </row>
    <row r="97" spans="1:7" ht="12" customHeight="1" x14ac:dyDescent="0.25">
      <c r="A97" s="21"/>
      <c r="B97" s="37" t="s">
        <v>43</v>
      </c>
      <c r="C97" s="20"/>
      <c r="D97" s="20"/>
      <c r="E97" s="20"/>
      <c r="F97" s="38"/>
      <c r="G97" s="18"/>
    </row>
    <row r="98" spans="1:7" ht="12" customHeight="1" x14ac:dyDescent="0.25">
      <c r="A98" s="21"/>
      <c r="B98" s="37" t="s">
        <v>44</v>
      </c>
      <c r="C98" s="20"/>
      <c r="D98" s="20"/>
      <c r="E98" s="20"/>
      <c r="F98" s="38"/>
      <c r="G98" s="18"/>
    </row>
    <row r="99" spans="1:7" ht="12.75" customHeight="1" thickBot="1" x14ac:dyDescent="0.3">
      <c r="A99" s="21"/>
      <c r="B99" s="39" t="s">
        <v>45</v>
      </c>
      <c r="C99" s="40"/>
      <c r="D99" s="40"/>
      <c r="E99" s="40"/>
      <c r="F99" s="41"/>
      <c r="G99" s="18"/>
    </row>
    <row r="100" spans="1:7" ht="12.75" customHeight="1" x14ac:dyDescent="0.25">
      <c r="A100" s="21"/>
      <c r="B100" s="32"/>
      <c r="C100" s="20"/>
      <c r="D100" s="20"/>
      <c r="E100" s="20"/>
      <c r="F100" s="20"/>
      <c r="G100" s="18"/>
    </row>
    <row r="101" spans="1:7" ht="15" customHeight="1" thickBot="1" x14ac:dyDescent="0.3">
      <c r="A101" s="21"/>
      <c r="B101" s="157" t="s">
        <v>46</v>
      </c>
      <c r="C101" s="158"/>
      <c r="D101" s="31"/>
      <c r="E101" s="12"/>
      <c r="F101" s="12"/>
      <c r="G101" s="18"/>
    </row>
    <row r="102" spans="1:7" ht="12" customHeight="1" x14ac:dyDescent="0.25">
      <c r="A102" s="21"/>
      <c r="B102" s="26" t="s">
        <v>31</v>
      </c>
      <c r="C102" s="55" t="s">
        <v>135</v>
      </c>
      <c r="D102" s="56" t="s">
        <v>47</v>
      </c>
      <c r="E102" s="12"/>
      <c r="F102" s="12"/>
      <c r="G102" s="18"/>
    </row>
    <row r="103" spans="1:7" ht="12" customHeight="1" x14ac:dyDescent="0.25">
      <c r="A103" s="21"/>
      <c r="B103" s="27" t="s">
        <v>48</v>
      </c>
      <c r="C103" s="13">
        <f>G29</f>
        <v>8398000</v>
      </c>
      <c r="D103" s="54">
        <f>(C103/$C$108)</f>
        <v>0.24941661759839276</v>
      </c>
      <c r="E103" s="12"/>
      <c r="F103" s="12"/>
      <c r="G103" s="18"/>
    </row>
    <row r="104" spans="1:7" ht="12" customHeight="1" x14ac:dyDescent="0.25">
      <c r="A104" s="21"/>
      <c r="B104" s="27" t="s">
        <v>49</v>
      </c>
      <c r="C104" s="13">
        <f>G43</f>
        <v>2388724.5</v>
      </c>
      <c r="D104" s="54">
        <f>(C104/$C$108)</f>
        <v>7.0943984896929255E-2</v>
      </c>
      <c r="E104" s="12"/>
      <c r="F104" s="12"/>
      <c r="G104" s="18"/>
    </row>
    <row r="105" spans="1:7" ht="12" customHeight="1" x14ac:dyDescent="0.25">
      <c r="A105" s="21"/>
      <c r="B105" s="27" t="s">
        <v>25</v>
      </c>
      <c r="C105" s="13">
        <f>G75</f>
        <v>17336690.900533751</v>
      </c>
      <c r="D105" s="54">
        <f>(C105/$C$108)</f>
        <v>0.5148914985425056</v>
      </c>
      <c r="E105" s="12"/>
      <c r="F105" s="12"/>
      <c r="G105" s="18"/>
    </row>
    <row r="106" spans="1:7" ht="12" customHeight="1" x14ac:dyDescent="0.25">
      <c r="A106" s="21"/>
      <c r="B106" s="27" t="s">
        <v>50</v>
      </c>
      <c r="C106" s="14">
        <f>G84</f>
        <v>3943795.3374999999</v>
      </c>
      <c r="D106" s="54">
        <f>(C106/$C$108)</f>
        <v>0.11712885134312476</v>
      </c>
      <c r="E106" s="16"/>
      <c r="F106" s="16"/>
      <c r="G106" s="18"/>
    </row>
    <row r="107" spans="1:7" ht="12" customHeight="1" x14ac:dyDescent="0.25">
      <c r="A107" s="21"/>
      <c r="B107" s="173" t="s">
        <v>141</v>
      </c>
      <c r="C107" s="174">
        <f>G87</f>
        <v>1603360.5369016875</v>
      </c>
      <c r="D107" s="175"/>
      <c r="E107" s="16"/>
      <c r="F107" s="16"/>
      <c r="G107" s="18"/>
    </row>
    <row r="108" spans="1:7" ht="12.75" customHeight="1" thickBot="1" x14ac:dyDescent="0.3">
      <c r="A108" s="21"/>
      <c r="B108" s="28" t="s">
        <v>51</v>
      </c>
      <c r="C108" s="29">
        <f>SUM(C103:C107)</f>
        <v>33670571.274935439</v>
      </c>
      <c r="D108" s="30">
        <f>SUM(D103:D106)</f>
        <v>0.95238095238095233</v>
      </c>
      <c r="E108" s="16"/>
      <c r="F108" s="16"/>
      <c r="G108" s="18"/>
    </row>
    <row r="109" spans="1:7" ht="12" customHeight="1" x14ac:dyDescent="0.25">
      <c r="A109" s="21"/>
      <c r="B109" s="24"/>
      <c r="C109" s="23"/>
      <c r="D109" s="23"/>
      <c r="E109" s="23"/>
      <c r="F109" s="23"/>
      <c r="G109" s="18"/>
    </row>
    <row r="110" spans="1:7" ht="12.75" customHeight="1" x14ac:dyDescent="0.25">
      <c r="A110" s="21"/>
      <c r="B110" s="25"/>
      <c r="C110" s="23">
        <v>0.85</v>
      </c>
      <c r="D110" s="23"/>
      <c r="E110" s="23">
        <v>1.1499999999999999</v>
      </c>
      <c r="F110" s="23"/>
      <c r="G110" s="18"/>
    </row>
    <row r="111" spans="1:7" ht="12" customHeight="1" thickBot="1" x14ac:dyDescent="0.3">
      <c r="A111" s="11"/>
      <c r="B111" s="43"/>
      <c r="C111" s="44" t="s">
        <v>132</v>
      </c>
      <c r="D111" s="45"/>
      <c r="E111" s="46"/>
      <c r="F111" s="15"/>
      <c r="G111" s="18"/>
    </row>
    <row r="112" spans="1:7" ht="12" customHeight="1" x14ac:dyDescent="0.25">
      <c r="A112" s="21"/>
      <c r="B112" s="47" t="s">
        <v>134</v>
      </c>
      <c r="C112" s="139">
        <f>D112*C110</f>
        <v>29750</v>
      </c>
      <c r="D112" s="139">
        <f>G9</f>
        <v>35000</v>
      </c>
      <c r="E112" s="140">
        <f>D112*E110</f>
        <v>40250</v>
      </c>
      <c r="F112" s="42"/>
      <c r="G112" s="19"/>
    </row>
    <row r="113" spans="1:7" ht="12.75" customHeight="1" thickBot="1" x14ac:dyDescent="0.3">
      <c r="A113" s="21"/>
      <c r="B113" s="28" t="s">
        <v>133</v>
      </c>
      <c r="C113" s="141">
        <f>(G88/C112)</f>
        <v>1131.7839084011912</v>
      </c>
      <c r="D113" s="141">
        <f>(G88/D112)</f>
        <v>962.01632214101255</v>
      </c>
      <c r="E113" s="142">
        <f>(G88/E112)</f>
        <v>836.53593229653268</v>
      </c>
      <c r="F113" s="42"/>
      <c r="G113" s="19"/>
    </row>
    <row r="114" spans="1:7" ht="15.6" customHeight="1" x14ac:dyDescent="0.25">
      <c r="A114" s="21"/>
      <c r="B114" s="33" t="s">
        <v>52</v>
      </c>
      <c r="C114" s="20"/>
      <c r="D114" s="20"/>
      <c r="E114" s="20"/>
      <c r="F114" s="20"/>
      <c r="G114" s="20"/>
    </row>
  </sheetData>
  <mergeCells count="9">
    <mergeCell ref="B101:C101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scale="98" fitToWidth="0" fitToHeight="0" orientation="portrait" r:id="rId1"/>
  <headerFooter>
    <oddFooter>&amp;C&amp;"Helvetica Neue,Regular"&amp;12&amp;K000000&amp;P</oddFooter>
  </headerFooter>
  <rowBreaks count="1" manualBreakCount="1">
    <brk id="4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FRUTILLA</vt:lpstr>
      <vt:lpstr>FRUTILLA!Área_de_impresión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2022-02-08T16:38:15Z</cp:lastPrinted>
  <dcterms:created xsi:type="dcterms:W3CDTF">2020-11-27T12:49:26Z</dcterms:created>
  <dcterms:modified xsi:type="dcterms:W3CDTF">2022-07-04T20:32:34Z</dcterms:modified>
</cp:coreProperties>
</file>