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verdi\Desktop\Asistencia Financiera\Fichas Técnicas\Quellón\"/>
    </mc:Choice>
  </mc:AlternateContent>
  <bookViews>
    <workbookView xWindow="0" yWindow="0" windowWidth="17470" windowHeight="4940"/>
  </bookViews>
  <sheets>
    <sheet name="OVINOS CARN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D92" i="1" l="1"/>
  <c r="E92" i="1" s="1"/>
  <c r="E85" i="1"/>
  <c r="E86" i="1"/>
  <c r="E87" i="1"/>
  <c r="E84" i="1"/>
  <c r="E88" i="1"/>
  <c r="G60" i="1" s="1"/>
  <c r="C88" i="1"/>
  <c r="G21" i="1"/>
  <c r="G22" i="1"/>
  <c r="G23" i="1"/>
  <c r="G24" i="1"/>
  <c r="G25" i="1"/>
  <c r="G37" i="1"/>
  <c r="C77" i="1" s="1"/>
  <c r="G42" i="1"/>
  <c r="G43" i="1"/>
  <c r="G44" i="1"/>
  <c r="G46" i="1"/>
  <c r="G47" i="1"/>
  <c r="G55" i="1"/>
  <c r="C76" i="1"/>
  <c r="C79" i="1"/>
  <c r="G48" i="1" l="1"/>
  <c r="C78" i="1" s="1"/>
  <c r="G26" i="1"/>
  <c r="C92" i="1"/>
  <c r="G57" i="1" l="1"/>
  <c r="G58" i="1" s="1"/>
  <c r="C80" i="1" s="1"/>
  <c r="C75" i="1"/>
  <c r="G59" i="1" l="1"/>
  <c r="G61" i="1" s="1"/>
  <c r="C81" i="1"/>
  <c r="D93" i="1" l="1"/>
  <c r="C93" i="1"/>
  <c r="E93" i="1"/>
  <c r="D79" i="1"/>
  <c r="D77" i="1"/>
  <c r="D78" i="1"/>
  <c r="D75" i="1"/>
  <c r="D80" i="1"/>
  <c r="D81" i="1" l="1"/>
</calcChain>
</file>

<file path=xl/sharedStrings.xml><?xml version="1.0" encoding="utf-8"?>
<sst xmlns="http://schemas.openxmlformats.org/spreadsheetml/2006/main" count="131" uniqueCount="105">
  <si>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</si>
  <si>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</si>
  <si>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</si>
  <si>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</si>
  <si>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</si>
  <si>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</si>
  <si>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</si>
  <si>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</si>
  <si>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</si>
  <si>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</si>
  <si>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</si>
  <si>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</si>
  <si>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</si>
  <si>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</si>
  <si>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</si>
  <si>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</si>
  <si>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</si>
  <si>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</si>
  <si>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</si>
  <si>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</si>
  <si>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</si>
  <si>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</si>
  <si>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</si>
  <si>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</si>
  <si>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</si>
  <si>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</si>
  <si>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</si>
  <si>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</si>
  <si>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</si>
  <si>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</si>
  <si>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</si>
  <si>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</si>
  <si>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</si>
  <si>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</si>
  <si>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</si>
  <si>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</si>
  <si>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</si>
  <si>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</si>
  <si>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t>2.  Precio de Insumos corresponde a  precios  colocados en el predio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</si>
  <si>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</si>
  <si>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</si>
  <si>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</si>
  <si>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</si>
  <si>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</si>
  <si>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</si>
  <si>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</si>
  <si>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</si>
  <si>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</si>
  <si>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</si>
  <si>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</si>
  <si>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Subtotal otros</t>
  </si>
  <si>
    <t>RAZA</t>
  </si>
  <si>
    <t>LOS LAGOS</t>
  </si>
  <si>
    <t>FARMACOS</t>
  </si>
  <si>
    <t>ALIMENTACION ANIMAL</t>
  </si>
  <si>
    <t>ESCENARIOS COSTO UNITARIO  ($/kg)</t>
  </si>
  <si>
    <t>Categoria</t>
  </si>
  <si>
    <t>Costo unitario ($/kg) (*)</t>
  </si>
  <si>
    <t xml:space="preserve">Unidad </t>
  </si>
  <si>
    <t>Esquila</t>
  </si>
  <si>
    <t>Marzo-Abril</t>
  </si>
  <si>
    <t>RENDIMIENTO (cab /Plantel)</t>
  </si>
  <si>
    <t>Rendimiento (cab / plantel)</t>
  </si>
  <si>
    <t>CATEGORIA</t>
  </si>
  <si>
    <t>CANTIDAD (cab)</t>
  </si>
  <si>
    <t>PRECIO UNITARIO ($)</t>
  </si>
  <si>
    <t>SUB TOTAL ($)</t>
  </si>
  <si>
    <t>ssub</t>
  </si>
  <si>
    <t>TOTAL</t>
  </si>
  <si>
    <t>OVINOS</t>
  </si>
  <si>
    <t>CRIOLLO</t>
  </si>
  <si>
    <t>MEDIO</t>
  </si>
  <si>
    <t>QUELLON</t>
  </si>
  <si>
    <t>Mercado interno</t>
  </si>
  <si>
    <t>Sequia - Ataque de perros</t>
  </si>
  <si>
    <t>Manejo sanitario otoño</t>
  </si>
  <si>
    <t xml:space="preserve">Manejo sanitario Primavera </t>
  </si>
  <si>
    <t>Octubre - Noviembre</t>
  </si>
  <si>
    <t xml:space="preserve">Suplementación  Alimenticia Invierno  </t>
  </si>
  <si>
    <t>Anual</t>
  </si>
  <si>
    <t>Manejo de encaste</t>
  </si>
  <si>
    <t>Febrero-Marzo</t>
  </si>
  <si>
    <t>Nov - Diciembre</t>
  </si>
  <si>
    <t>Vacuna Clostridial</t>
  </si>
  <si>
    <t>Frasco  150 cc</t>
  </si>
  <si>
    <t>otoño y primavera</t>
  </si>
  <si>
    <t xml:space="preserve">IVERMECTINA </t>
  </si>
  <si>
    <t>Frasco 100 cc</t>
  </si>
  <si>
    <t>Otoño y primavera</t>
  </si>
  <si>
    <t xml:space="preserve">Heno </t>
  </si>
  <si>
    <t>Fardo</t>
  </si>
  <si>
    <t>invierno</t>
  </si>
  <si>
    <t>Sacos 25 kg</t>
  </si>
  <si>
    <t>PRECIO ESPERADO ($/cab)</t>
  </si>
  <si>
    <r>
      <rPr>
        <u/>
        <sz val="8"/>
        <color indexed="8"/>
        <rFont val="Calibri"/>
        <family val="2"/>
      </rPr>
      <t>Notas</t>
    </r>
    <r>
      <rPr>
        <sz val="8"/>
        <color indexed="8"/>
        <rFont val="Calibri"/>
        <family val="2"/>
      </rPr>
      <t>:</t>
    </r>
  </si>
  <si>
    <t>1. Precios de insumos y productos se expresan con IVA</t>
  </si>
  <si>
    <t>3. Precio esperado por ventas corresponde a precio colocado en el domicilio del comprador</t>
  </si>
  <si>
    <t>4. Los insumos aplicados (tipo y cantidad) están referidos al  Área en particular</t>
  </si>
  <si>
    <t>6. El costo de la mano de obra incluye impuestos e  imposiciones</t>
  </si>
  <si>
    <t xml:space="preserve">7. Sobre el  rebaño de 30  vientres  se estima la siguiente venta: </t>
  </si>
  <si>
    <t>Cordero (cab venta)</t>
  </si>
  <si>
    <t>Cordero (cab consumo)</t>
  </si>
  <si>
    <t>Oveja desecho ( cab)</t>
  </si>
  <si>
    <t>Lana ( kg )</t>
  </si>
  <si>
    <t>Concentrados sacos 25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</si>
</sst>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sz val="8"/>
      <color indexed="9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7"/>
      <name val="Calibri"/>
      <family val="2"/>
    </font>
    <font>
      <sz val="8"/>
      <color theme="1"/>
      <name val="Calibri"/>
      <family val="2"/>
    </font>
    <font>
      <i/>
      <sz val="8"/>
      <color indexed="9"/>
      <name val="Calibri"/>
      <family val="2"/>
    </font>
    <font>
      <sz val="8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6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 applyNumberFormat="0" applyFill="0" applyBorder="0" applyProtection="0"/>
    <xf numFmtId="164" fontId="6" fillId="0" borderId="0" applyFont="0" applyFill="0" applyBorder="0" applyAlignment="0" applyProtection="0"/>
    <xf numFmtId="43" fontId="8" fillId="0" borderId="16" applyFont="0" applyFill="0" applyBorder="0" applyAlignment="0" applyProtection="0"/>
    <xf numFmtId="43" fontId="9" fillId="0" borderId="16" applyFont="0" applyFill="0" applyBorder="0" applyAlignment="0" applyProtection="0"/>
    <xf numFmtId="165" fontId="9" fillId="0" borderId="16" applyFont="0" applyFill="0" applyBorder="0" applyAlignment="0" applyProtection="0"/>
  </cellStyleXfs>
  <cellXfs count="166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3" fontId="1" fillId="2" borderId="6" xfId="0" applyNumberFormat="1" applyFont="1" applyFill="1" applyBorder="1" applyAlignment="1">
      <alignment horizontal="right" vertical="center" wrapText="1"/>
    </xf>
    <xf numFmtId="0" fontId="4" fillId="7" borderId="16" xfId="0" applyFont="1" applyFill="1" applyBorder="1" applyAlignment="1">
      <alignment vertical="center"/>
    </xf>
    <xf numFmtId="9" fontId="4" fillId="2" borderId="27" xfId="0" applyNumberFormat="1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3" fontId="1" fillId="2" borderId="42" xfId="0" applyNumberFormat="1" applyFont="1" applyFill="1" applyBorder="1" applyAlignment="1">
      <alignment horizontal="right" vertical="center"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1" fillId="2" borderId="43" xfId="0" applyNumberFormat="1" applyFont="1" applyFill="1" applyBorder="1" applyAlignment="1">
      <alignment vertical="center" wrapText="1"/>
    </xf>
    <xf numFmtId="49" fontId="1" fillId="2" borderId="43" xfId="0" applyNumberFormat="1" applyFont="1" applyFill="1" applyBorder="1" applyAlignment="1">
      <alignment horizontal="center" vertical="center" wrapText="1"/>
    </xf>
    <xf numFmtId="0" fontId="1" fillId="2" borderId="43" xfId="0" applyNumberFormat="1" applyFont="1" applyFill="1" applyBorder="1" applyAlignment="1">
      <alignment vertical="center" wrapText="1"/>
    </xf>
    <xf numFmtId="49" fontId="1" fillId="2" borderId="43" xfId="0" applyNumberFormat="1" applyFont="1" applyFill="1" applyBorder="1" applyAlignment="1">
      <alignment horizontal="right" vertical="center" wrapText="1"/>
    </xf>
    <xf numFmtId="3" fontId="1" fillId="2" borderId="43" xfId="0" applyNumberFormat="1" applyFont="1" applyFill="1" applyBorder="1" applyAlignment="1">
      <alignment horizontal="right" vertical="center" wrapText="1"/>
    </xf>
    <xf numFmtId="49" fontId="2" fillId="3" borderId="43" xfId="0" applyNumberFormat="1" applyFont="1" applyFill="1" applyBorder="1" applyAlignment="1">
      <alignment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vertical="center"/>
    </xf>
    <xf numFmtId="3" fontId="2" fillId="3" borderId="43" xfId="0" applyNumberFormat="1" applyFont="1" applyFill="1" applyBorder="1" applyAlignment="1">
      <alignment vertical="center"/>
    </xf>
    <xf numFmtId="49" fontId="1" fillId="2" borderId="43" xfId="0" applyNumberFormat="1" applyFont="1" applyFill="1" applyBorder="1" applyAlignment="1">
      <alignment vertical="center"/>
    </xf>
    <xf numFmtId="49" fontId="1" fillId="2" borderId="43" xfId="0" applyNumberFormat="1" applyFont="1" applyFill="1" applyBorder="1" applyAlignment="1">
      <alignment horizontal="center" vertical="center"/>
    </xf>
    <xf numFmtId="3" fontId="1" fillId="2" borderId="43" xfId="0" applyNumberFormat="1" applyFont="1" applyFill="1" applyBorder="1" applyAlignment="1">
      <alignment vertical="center"/>
    </xf>
    <xf numFmtId="0" fontId="1" fillId="2" borderId="43" xfId="0" applyFont="1" applyFill="1" applyBorder="1" applyAlignment="1">
      <alignment horizontal="center" vertical="center"/>
    </xf>
    <xf numFmtId="49" fontId="1" fillId="2" borderId="43" xfId="0" applyNumberFormat="1" applyFont="1" applyFill="1" applyBorder="1" applyAlignment="1">
      <alignment horizontal="left" vertical="center" wrapText="1"/>
    </xf>
    <xf numFmtId="166" fontId="1" fillId="2" borderId="43" xfId="0" applyNumberFormat="1" applyFont="1" applyFill="1" applyBorder="1" applyAlignment="1">
      <alignment vertical="center"/>
    </xf>
    <xf numFmtId="9" fontId="4" fillId="2" borderId="52" xfId="0" applyNumberFormat="1" applyFont="1" applyFill="1" applyBorder="1" applyAlignment="1">
      <alignment vertical="center"/>
    </xf>
    <xf numFmtId="9" fontId="4" fillId="2" borderId="61" xfId="0" applyNumberFormat="1" applyFont="1" applyFill="1" applyBorder="1" applyAlignment="1">
      <alignment vertical="center"/>
    </xf>
    <xf numFmtId="0" fontId="4" fillId="2" borderId="44" xfId="0" applyFont="1" applyFill="1" applyBorder="1" applyAlignment="1">
      <alignment horizontal="center" vertical="center"/>
    </xf>
    <xf numFmtId="164" fontId="4" fillId="0" borderId="0" xfId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44" xfId="0" applyFont="1" applyFill="1" applyBorder="1" applyAlignment="1">
      <alignment vertical="center"/>
    </xf>
    <xf numFmtId="0" fontId="7" fillId="0" borderId="39" xfId="0" applyFont="1" applyFill="1" applyBorder="1" applyAlignment="1">
      <alignment horizontal="left" vertical="center"/>
    </xf>
    <xf numFmtId="1" fontId="7" fillId="0" borderId="39" xfId="0" applyNumberFormat="1" applyFont="1" applyFill="1" applyBorder="1" applyAlignment="1">
      <alignment horizontal="center" vertical="center"/>
    </xf>
    <xf numFmtId="164" fontId="4" fillId="0" borderId="16" xfId="1" applyFont="1" applyBorder="1" applyAlignment="1">
      <alignment vertical="center"/>
    </xf>
    <xf numFmtId="0" fontId="4" fillId="0" borderId="16" xfId="0" applyNumberFormat="1" applyFont="1" applyBorder="1" applyAlignment="1">
      <alignment vertical="center"/>
    </xf>
    <xf numFmtId="164" fontId="4" fillId="0" borderId="16" xfId="0" applyNumberFormat="1" applyFont="1" applyBorder="1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" fontId="7" fillId="0" borderId="39" xfId="3" applyNumberFormat="1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vertical="center"/>
    </xf>
    <xf numFmtId="0" fontId="4" fillId="0" borderId="53" xfId="0" applyNumberFormat="1" applyFont="1" applyBorder="1" applyAlignment="1">
      <alignment vertical="center"/>
    </xf>
    <xf numFmtId="0" fontId="4" fillId="2" borderId="54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 wrapText="1"/>
    </xf>
    <xf numFmtId="14" fontId="4" fillId="2" borderId="9" xfId="0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justify" vertical="center" wrapText="1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41" xfId="0" applyFont="1" applyFill="1" applyBorder="1" applyAlignment="1">
      <alignment vertical="center"/>
    </xf>
    <xf numFmtId="3" fontId="4" fillId="2" borderId="12" xfId="0" applyNumberFormat="1" applyFont="1" applyFill="1" applyBorder="1" applyAlignment="1">
      <alignment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vertical="center"/>
    </xf>
    <xf numFmtId="0" fontId="4" fillId="2" borderId="43" xfId="0" applyFont="1" applyFill="1" applyBorder="1" applyAlignment="1">
      <alignment vertical="center"/>
    </xf>
    <xf numFmtId="0" fontId="4" fillId="2" borderId="43" xfId="0" applyFont="1" applyFill="1" applyBorder="1" applyAlignment="1">
      <alignment horizontal="center" vertical="center"/>
    </xf>
    <xf numFmtId="49" fontId="5" fillId="3" borderId="43" xfId="0" applyNumberFormat="1" applyFont="1" applyFill="1" applyBorder="1" applyAlignment="1">
      <alignment vertical="center"/>
    </xf>
    <xf numFmtId="0" fontId="5" fillId="3" borderId="43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vertical="center"/>
    </xf>
    <xf numFmtId="0" fontId="4" fillId="2" borderId="47" xfId="0" applyFont="1" applyFill="1" applyBorder="1" applyAlignment="1">
      <alignment vertical="center"/>
    </xf>
    <xf numFmtId="0" fontId="4" fillId="2" borderId="48" xfId="0" applyFont="1" applyFill="1" applyBorder="1" applyAlignment="1">
      <alignment vertical="center"/>
    </xf>
    <xf numFmtId="3" fontId="4" fillId="2" borderId="48" xfId="0" applyNumberFormat="1" applyFont="1" applyFill="1" applyBorder="1" applyAlignment="1">
      <alignment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vertical="center"/>
    </xf>
    <xf numFmtId="3" fontId="4" fillId="2" borderId="49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49" fontId="4" fillId="2" borderId="16" xfId="0" applyNumberFormat="1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32" xfId="0" applyFont="1" applyFill="1" applyBorder="1" applyAlignment="1">
      <alignment vertical="center"/>
    </xf>
    <xf numFmtId="0" fontId="4" fillId="2" borderId="34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14" fontId="4" fillId="0" borderId="39" xfId="0" applyNumberFormat="1" applyFont="1" applyBorder="1" applyAlignment="1">
      <alignment horizontal="right" vertical="center" wrapText="1"/>
    </xf>
    <xf numFmtId="3" fontId="11" fillId="0" borderId="39" xfId="0" applyNumberFormat="1" applyFont="1" applyFill="1" applyBorder="1" applyAlignment="1">
      <alignment horizontal="right" vertical="center"/>
    </xf>
    <xf numFmtId="0" fontId="11" fillId="0" borderId="39" xfId="0" applyFont="1" applyBorder="1" applyAlignment="1">
      <alignment horizontal="right" vertical="center"/>
    </xf>
    <xf numFmtId="0" fontId="7" fillId="0" borderId="39" xfId="0" applyFont="1" applyFill="1" applyBorder="1" applyAlignment="1">
      <alignment horizontal="right" vertical="center" wrapText="1"/>
    </xf>
    <xf numFmtId="17" fontId="11" fillId="0" borderId="39" xfId="0" applyNumberFormat="1" applyFont="1" applyFill="1" applyBorder="1" applyAlignment="1">
      <alignment horizontal="right" vertical="center"/>
    </xf>
    <xf numFmtId="14" fontId="4" fillId="0" borderId="39" xfId="0" applyNumberFormat="1" applyFont="1" applyBorder="1" applyAlignment="1">
      <alignment horizontal="right" vertical="center"/>
    </xf>
    <xf numFmtId="0" fontId="11" fillId="0" borderId="39" xfId="0" applyFont="1" applyBorder="1" applyAlignment="1">
      <alignment horizontal="right" wrapText="1"/>
    </xf>
    <xf numFmtId="0" fontId="11" fillId="0" borderId="39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left" vertical="center" wrapText="1"/>
    </xf>
    <xf numFmtId="0" fontId="7" fillId="0" borderId="39" xfId="0" applyFont="1" applyFill="1" applyBorder="1" applyAlignment="1">
      <alignment vertical="center"/>
    </xf>
    <xf numFmtId="3" fontId="7" fillId="0" borderId="39" xfId="4" applyNumberFormat="1" applyFont="1" applyFill="1" applyBorder="1" applyAlignment="1">
      <alignment horizontal="center" vertical="center"/>
    </xf>
    <xf numFmtId="43" fontId="7" fillId="0" borderId="39" xfId="3" applyNumberFormat="1" applyFont="1" applyFill="1" applyBorder="1" applyAlignment="1">
      <alignment horizontal="center" vertical="center"/>
    </xf>
    <xf numFmtId="0" fontId="7" fillId="0" borderId="39" xfId="3" applyNumberFormat="1" applyFont="1" applyFill="1" applyBorder="1" applyAlignment="1">
      <alignment horizontal="center" vertical="center"/>
    </xf>
    <xf numFmtId="164" fontId="4" fillId="0" borderId="39" xfId="1" applyFont="1" applyBorder="1" applyAlignment="1">
      <alignment horizontal="right" vertical="center"/>
    </xf>
    <xf numFmtId="49" fontId="5" fillId="3" borderId="5" xfId="0" applyNumberFormat="1" applyFont="1" applyFill="1" applyBorder="1" applyAlignment="1">
      <alignment vertical="center" wrapText="1"/>
    </xf>
    <xf numFmtId="49" fontId="5" fillId="5" borderId="13" xfId="0" applyNumberFormat="1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 wrapText="1"/>
    </xf>
    <xf numFmtId="49" fontId="5" fillId="5" borderId="40" xfId="0" applyNumberFormat="1" applyFont="1" applyFill="1" applyBorder="1" applyAlignment="1">
      <alignment vertical="center"/>
    </xf>
    <xf numFmtId="49" fontId="5" fillId="3" borderId="43" xfId="0" applyNumberFormat="1" applyFont="1" applyFill="1" applyBorder="1" applyAlignment="1">
      <alignment horizontal="center" vertical="center"/>
    </xf>
    <xf numFmtId="49" fontId="5" fillId="3" borderId="43" xfId="0" applyNumberFormat="1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left" vertical="center" wrapText="1"/>
    </xf>
    <xf numFmtId="49" fontId="5" fillId="5" borderId="18" xfId="0" applyNumberFormat="1" applyFont="1" applyFill="1" applyBorder="1" applyAlignment="1">
      <alignment vertical="center"/>
    </xf>
    <xf numFmtId="0" fontId="5" fillId="5" borderId="19" xfId="0" applyFont="1" applyFill="1" applyBorder="1" applyAlignment="1">
      <alignment vertical="center"/>
    </xf>
    <xf numFmtId="3" fontId="5" fillId="5" borderId="20" xfId="0" applyNumberFormat="1" applyFont="1" applyFill="1" applyBorder="1" applyAlignment="1">
      <alignment vertical="center"/>
    </xf>
    <xf numFmtId="49" fontId="5" fillId="3" borderId="21" xfId="0" applyNumberFormat="1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167" fontId="5" fillId="3" borderId="22" xfId="0" applyNumberFormat="1" applyFont="1" applyFill="1" applyBorder="1" applyAlignment="1">
      <alignment vertical="center"/>
    </xf>
    <xf numFmtId="49" fontId="5" fillId="5" borderId="21" xfId="0" applyNumberFormat="1" applyFont="1" applyFill="1" applyBorder="1" applyAlignment="1">
      <alignment vertical="center"/>
    </xf>
    <xf numFmtId="0" fontId="5" fillId="5" borderId="15" xfId="0" applyFont="1" applyFill="1" applyBorder="1" applyAlignment="1">
      <alignment vertical="center"/>
    </xf>
    <xf numFmtId="167" fontId="5" fillId="5" borderId="22" xfId="0" applyNumberFormat="1" applyFont="1" applyFill="1" applyBorder="1" applyAlignment="1">
      <alignment vertical="center"/>
    </xf>
    <xf numFmtId="49" fontId="5" fillId="5" borderId="23" xfId="0" applyNumberFormat="1" applyFont="1" applyFill="1" applyBorder="1" applyAlignment="1">
      <alignment vertical="center"/>
    </xf>
    <xf numFmtId="0" fontId="5" fillId="5" borderId="24" xfId="0" applyFont="1" applyFill="1" applyBorder="1" applyAlignment="1">
      <alignment vertical="center"/>
    </xf>
    <xf numFmtId="167" fontId="5" fillId="6" borderId="25" xfId="0" applyNumberFormat="1" applyFont="1" applyFill="1" applyBorder="1" applyAlignment="1">
      <alignment vertical="center"/>
    </xf>
    <xf numFmtId="167" fontId="5" fillId="2" borderId="16" xfId="0" applyNumberFormat="1" applyFont="1" applyFill="1" applyBorder="1" applyAlignment="1">
      <alignment vertical="center"/>
    </xf>
    <xf numFmtId="49" fontId="4" fillId="2" borderId="28" xfId="0" applyNumberFormat="1" applyFont="1" applyFill="1" applyBorder="1" applyAlignment="1">
      <alignment vertical="center"/>
    </xf>
    <xf numFmtId="49" fontId="4" fillId="8" borderId="56" xfId="0" applyNumberFormat="1" applyFont="1" applyFill="1" applyBorder="1" applyAlignment="1">
      <alignment vertical="center"/>
    </xf>
    <xf numFmtId="49" fontId="4" fillId="2" borderId="50" xfId="0" applyNumberFormat="1" applyFont="1" applyFill="1" applyBorder="1" applyAlignment="1">
      <alignment vertical="center"/>
    </xf>
    <xf numFmtId="3" fontId="4" fillId="2" borderId="51" xfId="0" applyNumberFormat="1" applyFont="1" applyFill="1" applyBorder="1" applyAlignment="1">
      <alignment vertical="center"/>
    </xf>
    <xf numFmtId="49" fontId="4" fillId="2" borderId="26" xfId="0" applyNumberFormat="1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vertical="center"/>
    </xf>
    <xf numFmtId="168" fontId="4" fillId="2" borderId="6" xfId="0" applyNumberFormat="1" applyFont="1" applyFill="1" applyBorder="1" applyAlignment="1">
      <alignment vertical="center"/>
    </xf>
    <xf numFmtId="0" fontId="5" fillId="7" borderId="16" xfId="0" applyFont="1" applyFill="1" applyBorder="1" applyAlignment="1">
      <alignment vertical="center"/>
    </xf>
    <xf numFmtId="49" fontId="4" fillId="2" borderId="59" xfId="0" applyNumberFormat="1" applyFont="1" applyFill="1" applyBorder="1" applyAlignment="1">
      <alignment vertical="center"/>
    </xf>
    <xf numFmtId="168" fontId="4" fillId="2" borderId="60" xfId="0" applyNumberFormat="1" applyFont="1" applyFill="1" applyBorder="1" applyAlignment="1">
      <alignment vertical="center"/>
    </xf>
    <xf numFmtId="168" fontId="4" fillId="8" borderId="57" xfId="0" applyNumberFormat="1" applyFont="1" applyFill="1" applyBorder="1" applyAlignment="1">
      <alignment vertical="center"/>
    </xf>
    <xf numFmtId="9" fontId="4" fillId="8" borderId="58" xfId="0" applyNumberFormat="1" applyFont="1" applyFill="1" applyBorder="1" applyAlignment="1">
      <alignment vertical="center"/>
    </xf>
    <xf numFmtId="0" fontId="5" fillId="9" borderId="28" xfId="0" applyFont="1" applyFill="1" applyBorder="1" applyAlignment="1">
      <alignment horizontal="center" vertical="center"/>
    </xf>
    <xf numFmtId="49" fontId="13" fillId="9" borderId="29" xfId="0" applyNumberFormat="1" applyFont="1" applyFill="1" applyBorder="1" applyAlignment="1">
      <alignment horizontal="center" vertical="center"/>
    </xf>
    <xf numFmtId="0" fontId="5" fillId="9" borderId="29" xfId="0" applyFont="1" applyFill="1" applyBorder="1" applyAlignment="1">
      <alignment horizontal="center" vertical="center"/>
    </xf>
    <xf numFmtId="0" fontId="5" fillId="9" borderId="30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167" fontId="5" fillId="2" borderId="16" xfId="0" applyNumberFormat="1" applyFont="1" applyFill="1" applyBorder="1" applyAlignment="1">
      <alignment horizontal="center" vertical="center"/>
    </xf>
    <xf numFmtId="167" fontId="4" fillId="2" borderId="16" xfId="0" applyNumberFormat="1" applyFont="1" applyFill="1" applyBorder="1" applyAlignment="1">
      <alignment vertical="center"/>
    </xf>
    <xf numFmtId="164" fontId="4" fillId="2" borderId="65" xfId="1" applyFont="1" applyFill="1" applyBorder="1" applyAlignment="1">
      <alignment vertical="center"/>
    </xf>
    <xf numFmtId="49" fontId="4" fillId="8" borderId="36" xfId="0" applyNumberFormat="1" applyFont="1" applyFill="1" applyBorder="1" applyAlignment="1">
      <alignment vertical="center"/>
    </xf>
    <xf numFmtId="164" fontId="4" fillId="8" borderId="37" xfId="1" applyFont="1" applyFill="1" applyBorder="1" applyAlignment="1">
      <alignment vertical="center"/>
    </xf>
    <xf numFmtId="164" fontId="4" fillId="8" borderId="38" xfId="1" applyFont="1" applyFill="1" applyBorder="1" applyAlignment="1">
      <alignment vertical="center"/>
    </xf>
    <xf numFmtId="49" fontId="4" fillId="8" borderId="62" xfId="0" applyNumberFormat="1" applyFont="1" applyFill="1" applyBorder="1" applyAlignment="1">
      <alignment vertical="center"/>
    </xf>
    <xf numFmtId="164" fontId="4" fillId="8" borderId="63" xfId="1" applyFont="1" applyFill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10" fillId="10" borderId="33" xfId="0" applyFont="1" applyFill="1" applyBorder="1" applyAlignment="1">
      <alignment vertical="center"/>
    </xf>
    <xf numFmtId="0" fontId="4" fillId="2" borderId="17" xfId="0" applyFont="1" applyFill="1" applyBorder="1" applyAlignment="1">
      <alignment horizontal="center" vertical="center"/>
    </xf>
    <xf numFmtId="49" fontId="4" fillId="8" borderId="56" xfId="0" applyNumberFormat="1" applyFont="1" applyFill="1" applyBorder="1" applyAlignment="1">
      <alignment horizontal="center" vertical="center"/>
    </xf>
    <xf numFmtId="49" fontId="4" fillId="8" borderId="57" xfId="0" applyNumberFormat="1" applyFont="1" applyFill="1" applyBorder="1" applyAlignment="1">
      <alignment horizontal="center" vertical="center"/>
    </xf>
    <xf numFmtId="49" fontId="4" fillId="8" borderId="58" xfId="0" applyNumberFormat="1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49" fontId="13" fillId="9" borderId="53" xfId="0" applyNumberFormat="1" applyFont="1" applyFill="1" applyBorder="1" applyAlignment="1">
      <alignment horizontal="center" vertical="center"/>
    </xf>
    <xf numFmtId="49" fontId="13" fillId="9" borderId="54" xfId="0" applyNumberFormat="1" applyFont="1" applyFill="1" applyBorder="1" applyAlignment="1">
      <alignment horizontal="center" vertical="center"/>
    </xf>
    <xf numFmtId="49" fontId="13" fillId="9" borderId="5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12" fillId="3" borderId="6" xfId="0" applyNumberFormat="1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</cellXfs>
  <cellStyles count="5">
    <cellStyle name="Millares [0]" xfId="1" builtinId="6"/>
    <cellStyle name="Millares 2" xfId="2"/>
    <cellStyle name="Millares 4" xfId="4"/>
    <cellStyle name="Millares 6" xf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400050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topLeftCell="A7" zoomScaleNormal="100" workbookViewId="0">
      <selection activeCell="C16" sqref="C16"/>
    </sheetView>
  </sheetViews>
  <sheetFormatPr baseColWidth="10" defaultColWidth="10.81640625" defaultRowHeight="11.25" customHeight="1" x14ac:dyDescent="0.35"/>
  <cols>
    <col min="1" max="1" width="4.453125" style="41" customWidth="1"/>
    <col min="2" max="2" width="20.54296875" style="41" customWidth="1"/>
    <col min="3" max="3" width="15.453125" style="41" customWidth="1"/>
    <col min="4" max="4" width="16.26953125" style="41" customWidth="1"/>
    <col min="5" max="5" width="14.453125" style="41" customWidth="1"/>
    <col min="6" max="6" width="11" style="41" customWidth="1"/>
    <col min="7" max="7" width="12.453125" style="41" customWidth="1"/>
    <col min="8" max="255" width="10.81640625" style="41" customWidth="1"/>
    <col min="256" max="16384" width="10.81640625" style="42"/>
  </cols>
  <sheetData>
    <row r="1" spans="1:7" ht="15" customHeight="1" x14ac:dyDescent="0.35">
      <c r="A1" s="47"/>
      <c r="B1" s="47"/>
      <c r="C1" s="47"/>
      <c r="D1" s="47"/>
      <c r="E1" s="47"/>
      <c r="F1" s="47"/>
      <c r="G1" s="47"/>
    </row>
    <row r="2" spans="1:7" ht="15" customHeight="1" x14ac:dyDescent="0.35">
      <c r="A2" s="47"/>
      <c r="B2" s="47"/>
      <c r="C2" s="47"/>
      <c r="D2" s="47"/>
      <c r="E2" s="47"/>
      <c r="F2" s="47"/>
      <c r="G2" s="47"/>
    </row>
    <row r="3" spans="1:7" ht="15" customHeight="1" x14ac:dyDescent="0.35">
      <c r="A3" s="47"/>
      <c r="B3" s="47"/>
      <c r="C3" s="47"/>
      <c r="D3" s="47"/>
      <c r="E3" s="47"/>
      <c r="F3" s="47"/>
      <c r="G3" s="47"/>
    </row>
    <row r="4" spans="1:7" ht="15" customHeight="1" x14ac:dyDescent="0.35">
      <c r="A4" s="47"/>
      <c r="B4" s="47"/>
      <c r="C4" s="47"/>
      <c r="D4" s="47"/>
      <c r="E4" s="47"/>
      <c r="F4" s="47"/>
      <c r="G4" s="47"/>
    </row>
    <row r="5" spans="1:7" ht="15" customHeight="1" x14ac:dyDescent="0.35">
      <c r="A5" s="47"/>
      <c r="B5" s="47"/>
      <c r="C5" s="47"/>
      <c r="D5" s="47"/>
      <c r="E5" s="47"/>
      <c r="F5" s="47"/>
      <c r="G5" s="47"/>
    </row>
    <row r="6" spans="1:7" ht="15" customHeight="1" x14ac:dyDescent="0.35">
      <c r="A6" s="47"/>
      <c r="B6" s="47"/>
      <c r="C6" s="47"/>
      <c r="D6" s="47"/>
      <c r="E6" s="47"/>
      <c r="F6" s="47"/>
      <c r="G6" s="47"/>
    </row>
    <row r="7" spans="1:7" ht="15" customHeight="1" x14ac:dyDescent="0.35">
      <c r="A7" s="47"/>
      <c r="B7" s="47"/>
      <c r="C7" s="47"/>
      <c r="D7" s="47"/>
      <c r="E7" s="47"/>
      <c r="F7" s="47"/>
      <c r="G7" s="47"/>
    </row>
    <row r="8" spans="1:7" ht="15" customHeight="1" x14ac:dyDescent="0.35">
      <c r="A8" s="47"/>
      <c r="B8" s="48"/>
      <c r="C8" s="49"/>
      <c r="D8" s="47"/>
      <c r="E8" s="49"/>
      <c r="F8" s="49"/>
      <c r="G8" s="49"/>
    </row>
    <row r="9" spans="1:7" ht="12" customHeight="1" x14ac:dyDescent="0.35">
      <c r="A9" s="50"/>
      <c r="B9" s="103" t="s">
        <v>0</v>
      </c>
      <c r="C9" s="87" t="s">
        <v>69</v>
      </c>
      <c r="D9" s="51"/>
      <c r="E9" s="160" t="s">
        <v>61</v>
      </c>
      <c r="F9" s="161"/>
      <c r="G9" s="88">
        <v>34</v>
      </c>
    </row>
    <row r="10" spans="1:7" ht="38.25" customHeight="1" x14ac:dyDescent="0.35">
      <c r="A10" s="50"/>
      <c r="B10" s="1" t="s">
        <v>51</v>
      </c>
      <c r="C10" s="87" t="s">
        <v>70</v>
      </c>
      <c r="D10" s="53"/>
      <c r="E10" s="158" t="s">
        <v>1</v>
      </c>
      <c r="F10" s="159"/>
      <c r="G10" s="89">
        <v>44958</v>
      </c>
    </row>
    <row r="11" spans="1:7" ht="18" customHeight="1" x14ac:dyDescent="0.35">
      <c r="A11" s="50"/>
      <c r="B11" s="1" t="s">
        <v>2</v>
      </c>
      <c r="C11" s="87" t="s">
        <v>71</v>
      </c>
      <c r="D11" s="53"/>
      <c r="E11" s="158" t="s">
        <v>93</v>
      </c>
      <c r="F11" s="159"/>
      <c r="G11" s="102">
        <v>80000</v>
      </c>
    </row>
    <row r="12" spans="1:7" ht="11.25" customHeight="1" x14ac:dyDescent="0.35">
      <c r="A12" s="50"/>
      <c r="B12" s="1" t="s">
        <v>3</v>
      </c>
      <c r="C12" s="87" t="s">
        <v>52</v>
      </c>
      <c r="D12" s="53"/>
      <c r="E12" s="12" t="s">
        <v>4</v>
      </c>
      <c r="F12" s="13"/>
      <c r="G12" s="90">
        <f>G11*G9</f>
        <v>2720000</v>
      </c>
    </row>
    <row r="13" spans="1:7" ht="11.25" customHeight="1" x14ac:dyDescent="0.35">
      <c r="A13" s="50"/>
      <c r="B13" s="1" t="s">
        <v>5</v>
      </c>
      <c r="C13" s="87" t="s">
        <v>72</v>
      </c>
      <c r="D13" s="53"/>
      <c r="E13" s="158" t="s">
        <v>6</v>
      </c>
      <c r="F13" s="159"/>
      <c r="G13" s="91" t="s">
        <v>73</v>
      </c>
    </row>
    <row r="14" spans="1:7" ht="13.5" customHeight="1" x14ac:dyDescent="0.35">
      <c r="A14" s="50"/>
      <c r="B14" s="1" t="s">
        <v>7</v>
      </c>
      <c r="C14" s="92" t="s">
        <v>72</v>
      </c>
      <c r="D14" s="53"/>
      <c r="E14" s="158" t="s">
        <v>8</v>
      </c>
      <c r="F14" s="159"/>
      <c r="G14" s="93">
        <v>44958</v>
      </c>
    </row>
    <row r="15" spans="1:7" ht="25.5" customHeight="1" x14ac:dyDescent="0.25">
      <c r="A15" s="50"/>
      <c r="B15" s="1" t="s">
        <v>9</v>
      </c>
      <c r="C15" s="94">
        <v>44713</v>
      </c>
      <c r="D15" s="53"/>
      <c r="E15" s="162" t="s">
        <v>10</v>
      </c>
      <c r="F15" s="163"/>
      <c r="G15" s="95" t="s">
        <v>74</v>
      </c>
    </row>
    <row r="16" spans="1:7" ht="12" customHeight="1" x14ac:dyDescent="0.35">
      <c r="A16" s="47"/>
      <c r="B16" s="54"/>
      <c r="C16" s="55"/>
      <c r="D16" s="49"/>
      <c r="E16" s="56"/>
      <c r="F16" s="56"/>
      <c r="G16" s="57"/>
    </row>
    <row r="17" spans="1:7" ht="12" customHeight="1" x14ac:dyDescent="0.35">
      <c r="A17" s="58"/>
      <c r="B17" s="164" t="s">
        <v>11</v>
      </c>
      <c r="C17" s="165"/>
      <c r="D17" s="165"/>
      <c r="E17" s="165"/>
      <c r="F17" s="165"/>
      <c r="G17" s="165"/>
    </row>
    <row r="18" spans="1:7" ht="12" customHeight="1" x14ac:dyDescent="0.35">
      <c r="A18" s="47"/>
      <c r="B18" s="59"/>
      <c r="C18" s="60"/>
      <c r="D18" s="60"/>
      <c r="E18" s="60"/>
      <c r="F18" s="61"/>
      <c r="G18" s="61"/>
    </row>
    <row r="19" spans="1:7" ht="12" customHeight="1" x14ac:dyDescent="0.35">
      <c r="A19" s="50"/>
      <c r="B19" s="104" t="s">
        <v>12</v>
      </c>
      <c r="C19" s="62"/>
      <c r="D19" s="49"/>
      <c r="E19" s="49"/>
      <c r="F19" s="49"/>
      <c r="G19" s="49"/>
    </row>
    <row r="20" spans="1:7" ht="24" customHeight="1" x14ac:dyDescent="0.35">
      <c r="A20" s="58"/>
      <c r="B20" s="105" t="s">
        <v>13</v>
      </c>
      <c r="C20" s="105" t="s">
        <v>14</v>
      </c>
      <c r="D20" s="105" t="s">
        <v>15</v>
      </c>
      <c r="E20" s="105" t="s">
        <v>16</v>
      </c>
      <c r="F20" s="105" t="s">
        <v>17</v>
      </c>
      <c r="G20" s="105" t="s">
        <v>18</v>
      </c>
    </row>
    <row r="21" spans="1:7" ht="12.75" customHeight="1" x14ac:dyDescent="0.35">
      <c r="A21" s="58"/>
      <c r="B21" s="36" t="s">
        <v>75</v>
      </c>
      <c r="C21" s="96" t="s">
        <v>19</v>
      </c>
      <c r="D21" s="86">
        <v>1.5</v>
      </c>
      <c r="E21" s="86" t="s">
        <v>60</v>
      </c>
      <c r="F21" s="90">
        <v>25000</v>
      </c>
      <c r="G21" s="7">
        <f>(D21*F21)</f>
        <v>37500</v>
      </c>
    </row>
    <row r="22" spans="1:7" ht="25.5" customHeight="1" x14ac:dyDescent="0.35">
      <c r="A22" s="58"/>
      <c r="B22" s="36" t="s">
        <v>76</v>
      </c>
      <c r="C22" s="96" t="s">
        <v>19</v>
      </c>
      <c r="D22" s="86">
        <v>1.5</v>
      </c>
      <c r="E22" s="86" t="s">
        <v>77</v>
      </c>
      <c r="F22" s="90">
        <v>25000</v>
      </c>
      <c r="G22" s="7">
        <f>(D22*F22)</f>
        <v>37500</v>
      </c>
    </row>
    <row r="23" spans="1:7" ht="12.75" customHeight="1" x14ac:dyDescent="0.35">
      <c r="A23" s="58"/>
      <c r="B23" s="97" t="s">
        <v>78</v>
      </c>
      <c r="C23" s="96" t="s">
        <v>19</v>
      </c>
      <c r="D23" s="86">
        <v>3</v>
      </c>
      <c r="E23" s="86" t="s">
        <v>79</v>
      </c>
      <c r="F23" s="90">
        <v>25000</v>
      </c>
      <c r="G23" s="7">
        <f>(D23*F23)</f>
        <v>75000</v>
      </c>
    </row>
    <row r="24" spans="1:7" ht="12.75" customHeight="1" x14ac:dyDescent="0.35">
      <c r="A24" s="63"/>
      <c r="B24" s="36" t="s">
        <v>80</v>
      </c>
      <c r="C24" s="96" t="s">
        <v>19</v>
      </c>
      <c r="D24" s="86">
        <v>3</v>
      </c>
      <c r="E24" s="86" t="s">
        <v>81</v>
      </c>
      <c r="F24" s="90">
        <v>25000</v>
      </c>
      <c r="G24" s="11">
        <f>D24*F24</f>
        <v>75000</v>
      </c>
    </row>
    <row r="25" spans="1:7" ht="12.75" customHeight="1" x14ac:dyDescent="0.35">
      <c r="A25" s="63"/>
      <c r="B25" s="98" t="s">
        <v>59</v>
      </c>
      <c r="C25" s="96" t="s">
        <v>69</v>
      </c>
      <c r="D25" s="99">
        <v>30</v>
      </c>
      <c r="E25" s="86" t="s">
        <v>82</v>
      </c>
      <c r="F25" s="90">
        <v>3000</v>
      </c>
      <c r="G25" s="11">
        <f>D25*F25</f>
        <v>90000</v>
      </c>
    </row>
    <row r="26" spans="1:7" ht="12.75" customHeight="1" x14ac:dyDescent="0.35">
      <c r="A26" s="58"/>
      <c r="B26" s="2" t="s">
        <v>20</v>
      </c>
      <c r="C26" s="3"/>
      <c r="D26" s="3"/>
      <c r="E26" s="3"/>
      <c r="F26" s="4"/>
      <c r="G26" s="5">
        <f>SUM(G21:G25)</f>
        <v>315000</v>
      </c>
    </row>
    <row r="27" spans="1:7" ht="12" customHeight="1" x14ac:dyDescent="0.35">
      <c r="A27" s="47"/>
      <c r="B27" s="59"/>
      <c r="C27" s="61"/>
      <c r="D27" s="61"/>
      <c r="E27" s="61"/>
      <c r="F27" s="64"/>
      <c r="G27" s="64"/>
    </row>
    <row r="28" spans="1:7" ht="12" customHeight="1" x14ac:dyDescent="0.35">
      <c r="A28" s="50"/>
      <c r="B28" s="106" t="s">
        <v>21</v>
      </c>
      <c r="C28" s="65"/>
      <c r="D28" s="66"/>
      <c r="E28" s="66"/>
      <c r="F28" s="67"/>
      <c r="G28" s="67"/>
    </row>
    <row r="29" spans="1:7" ht="24" customHeight="1" x14ac:dyDescent="0.35">
      <c r="A29" s="35"/>
      <c r="B29" s="107" t="s">
        <v>13</v>
      </c>
      <c r="C29" s="108" t="s">
        <v>14</v>
      </c>
      <c r="D29" s="108" t="s">
        <v>15</v>
      </c>
      <c r="E29" s="107" t="s">
        <v>16</v>
      </c>
      <c r="F29" s="108" t="s">
        <v>17</v>
      </c>
      <c r="G29" s="107" t="s">
        <v>18</v>
      </c>
    </row>
    <row r="30" spans="1:7" ht="12" customHeight="1" x14ac:dyDescent="0.35">
      <c r="A30" s="35"/>
      <c r="B30" s="68"/>
      <c r="C30" s="69"/>
      <c r="D30" s="69"/>
      <c r="E30" s="69"/>
      <c r="F30" s="68"/>
      <c r="G30" s="68"/>
    </row>
    <row r="31" spans="1:7" ht="12" customHeight="1" x14ac:dyDescent="0.35">
      <c r="A31" s="35"/>
      <c r="B31" s="70" t="s">
        <v>22</v>
      </c>
      <c r="C31" s="71"/>
      <c r="D31" s="71"/>
      <c r="E31" s="71"/>
      <c r="F31" s="72"/>
      <c r="G31" s="72"/>
    </row>
    <row r="32" spans="1:7" ht="12" customHeight="1" x14ac:dyDescent="0.35">
      <c r="A32" s="47"/>
      <c r="B32" s="73"/>
      <c r="C32" s="74"/>
      <c r="D32" s="74"/>
      <c r="E32" s="74"/>
      <c r="F32" s="75"/>
      <c r="G32" s="75"/>
    </row>
    <row r="33" spans="1:11" ht="12" customHeight="1" x14ac:dyDescent="0.35">
      <c r="A33" s="50"/>
      <c r="B33" s="106" t="s">
        <v>23</v>
      </c>
      <c r="C33" s="65"/>
      <c r="D33" s="66"/>
      <c r="E33" s="66"/>
      <c r="F33" s="67"/>
      <c r="G33" s="67"/>
    </row>
    <row r="34" spans="1:11" ht="24" customHeight="1" x14ac:dyDescent="0.35">
      <c r="A34" s="35"/>
      <c r="B34" s="107" t="s">
        <v>13</v>
      </c>
      <c r="C34" s="107" t="s">
        <v>14</v>
      </c>
      <c r="D34" s="107" t="s">
        <v>15</v>
      </c>
      <c r="E34" s="107" t="s">
        <v>16</v>
      </c>
      <c r="F34" s="108" t="s">
        <v>17</v>
      </c>
      <c r="G34" s="107" t="s">
        <v>18</v>
      </c>
    </row>
    <row r="35" spans="1:11" ht="12.75" customHeight="1" x14ac:dyDescent="0.35">
      <c r="A35" s="35"/>
      <c r="B35" s="14"/>
      <c r="C35" s="15"/>
      <c r="D35" s="16"/>
      <c r="E35" s="17"/>
      <c r="F35" s="18"/>
      <c r="G35" s="18"/>
    </row>
    <row r="36" spans="1:11" ht="12.75" customHeight="1" x14ac:dyDescent="0.35">
      <c r="A36" s="35"/>
      <c r="B36" s="14"/>
      <c r="C36" s="15"/>
      <c r="D36" s="16"/>
      <c r="E36" s="17"/>
      <c r="F36" s="18"/>
      <c r="G36" s="18"/>
    </row>
    <row r="37" spans="1:11" ht="12.75" customHeight="1" x14ac:dyDescent="0.35">
      <c r="A37" s="35"/>
      <c r="B37" s="19" t="s">
        <v>24</v>
      </c>
      <c r="C37" s="20"/>
      <c r="D37" s="20"/>
      <c r="E37" s="20"/>
      <c r="F37" s="21"/>
      <c r="G37" s="22">
        <f>SUM(G35:G36)</f>
        <v>0</v>
      </c>
    </row>
    <row r="38" spans="1:11" ht="12" customHeight="1" x14ac:dyDescent="0.35">
      <c r="A38" s="47"/>
      <c r="B38" s="73"/>
      <c r="C38" s="74"/>
      <c r="D38" s="74"/>
      <c r="E38" s="74"/>
      <c r="F38" s="75"/>
      <c r="G38" s="75"/>
    </row>
    <row r="39" spans="1:11" ht="12" customHeight="1" x14ac:dyDescent="0.35">
      <c r="A39" s="50"/>
      <c r="B39" s="106" t="s">
        <v>25</v>
      </c>
      <c r="C39" s="65"/>
      <c r="D39" s="66"/>
      <c r="E39" s="66"/>
      <c r="F39" s="67"/>
      <c r="G39" s="67"/>
    </row>
    <row r="40" spans="1:11" ht="24" customHeight="1" x14ac:dyDescent="0.35">
      <c r="A40" s="35"/>
      <c r="B40" s="108" t="s">
        <v>26</v>
      </c>
      <c r="C40" s="108" t="s">
        <v>58</v>
      </c>
      <c r="D40" s="108" t="s">
        <v>28</v>
      </c>
      <c r="E40" s="108" t="s">
        <v>16</v>
      </c>
      <c r="F40" s="108" t="s">
        <v>17</v>
      </c>
      <c r="G40" s="108" t="s">
        <v>18</v>
      </c>
      <c r="K40" s="39"/>
    </row>
    <row r="41" spans="1:11" ht="12.75" customHeight="1" x14ac:dyDescent="0.35">
      <c r="A41" s="35"/>
      <c r="B41" s="27" t="s">
        <v>53</v>
      </c>
      <c r="C41" s="109"/>
      <c r="D41" s="109"/>
      <c r="E41" s="109"/>
      <c r="F41" s="109"/>
      <c r="G41" s="109"/>
      <c r="K41" s="39"/>
    </row>
    <row r="42" spans="1:11" ht="12.75" customHeight="1" x14ac:dyDescent="0.35">
      <c r="A42" s="35"/>
      <c r="B42" s="36" t="s">
        <v>83</v>
      </c>
      <c r="C42" s="86" t="s">
        <v>84</v>
      </c>
      <c r="D42" s="86">
        <v>0.75</v>
      </c>
      <c r="E42" s="86" t="s">
        <v>85</v>
      </c>
      <c r="F42" s="90">
        <v>7000</v>
      </c>
      <c r="G42" s="25">
        <f>(D42*F42)</f>
        <v>5250</v>
      </c>
    </row>
    <row r="43" spans="1:11" ht="12.75" customHeight="1" x14ac:dyDescent="0.35">
      <c r="A43" s="35"/>
      <c r="B43" s="36" t="s">
        <v>86</v>
      </c>
      <c r="C43" s="86" t="s">
        <v>87</v>
      </c>
      <c r="D43" s="86">
        <v>0.75</v>
      </c>
      <c r="E43" s="86" t="s">
        <v>88</v>
      </c>
      <c r="F43" s="90">
        <v>8500</v>
      </c>
      <c r="G43" s="25">
        <f>D43*F43</f>
        <v>6375</v>
      </c>
    </row>
    <row r="44" spans="1:11" ht="12.75" customHeight="1" x14ac:dyDescent="0.35">
      <c r="A44" s="35"/>
      <c r="B44" s="23"/>
      <c r="C44" s="26"/>
      <c r="D44" s="26"/>
      <c r="E44" s="26"/>
      <c r="F44" s="25"/>
      <c r="G44" s="25">
        <f>D44*F44</f>
        <v>0</v>
      </c>
    </row>
    <row r="45" spans="1:11" ht="12.75" customHeight="1" x14ac:dyDescent="0.35">
      <c r="A45" s="35"/>
      <c r="B45" s="23" t="s">
        <v>54</v>
      </c>
      <c r="C45" s="26"/>
      <c r="D45" s="26"/>
      <c r="E45" s="26"/>
      <c r="F45" s="25"/>
      <c r="G45" s="25"/>
    </row>
    <row r="46" spans="1:11" ht="12.75" customHeight="1" x14ac:dyDescent="0.35">
      <c r="A46" s="35"/>
      <c r="B46" s="36" t="s">
        <v>89</v>
      </c>
      <c r="C46" s="100" t="s">
        <v>90</v>
      </c>
      <c r="D46" s="101">
        <v>23</v>
      </c>
      <c r="E46" s="86" t="s">
        <v>91</v>
      </c>
      <c r="F46" s="90">
        <v>4000</v>
      </c>
      <c r="G46" s="25">
        <f>(D46*F46)</f>
        <v>92000</v>
      </c>
    </row>
    <row r="47" spans="1:11" ht="10.5" x14ac:dyDescent="0.35">
      <c r="A47" s="35"/>
      <c r="B47" s="36" t="s">
        <v>104</v>
      </c>
      <c r="C47" s="100" t="s">
        <v>92</v>
      </c>
      <c r="D47" s="101">
        <v>22</v>
      </c>
      <c r="E47" s="86" t="s">
        <v>91</v>
      </c>
      <c r="F47" s="90">
        <v>9350</v>
      </c>
      <c r="G47" s="25">
        <f>(D47*F47)</f>
        <v>205700</v>
      </c>
    </row>
    <row r="48" spans="1:11" ht="13.5" customHeight="1" x14ac:dyDescent="0.35">
      <c r="A48" s="35"/>
      <c r="B48" s="19" t="s">
        <v>29</v>
      </c>
      <c r="C48" s="20"/>
      <c r="D48" s="20"/>
      <c r="E48" s="20"/>
      <c r="F48" s="21"/>
      <c r="G48" s="22">
        <f>SUM(G41:G47)</f>
        <v>309325</v>
      </c>
    </row>
    <row r="49" spans="1:7" ht="12" customHeight="1" x14ac:dyDescent="0.35">
      <c r="A49" s="47"/>
      <c r="B49" s="73"/>
      <c r="C49" s="74"/>
      <c r="D49" s="74"/>
      <c r="E49" s="76"/>
      <c r="F49" s="75"/>
      <c r="G49" s="75"/>
    </row>
    <row r="50" spans="1:7" ht="12" customHeight="1" x14ac:dyDescent="0.35">
      <c r="A50" s="50"/>
      <c r="B50" s="106" t="s">
        <v>30</v>
      </c>
      <c r="C50" s="65"/>
      <c r="D50" s="66"/>
      <c r="E50" s="66"/>
      <c r="F50" s="67"/>
      <c r="G50" s="67"/>
    </row>
    <row r="51" spans="1:7" ht="24" customHeight="1" x14ac:dyDescent="0.35">
      <c r="A51" s="35"/>
      <c r="B51" s="107" t="s">
        <v>56</v>
      </c>
      <c r="C51" s="108" t="s">
        <v>27</v>
      </c>
      <c r="D51" s="108" t="s">
        <v>28</v>
      </c>
      <c r="E51" s="107" t="s">
        <v>16</v>
      </c>
      <c r="F51" s="108" t="s">
        <v>17</v>
      </c>
      <c r="G51" s="107" t="s">
        <v>18</v>
      </c>
    </row>
    <row r="52" spans="1:7" ht="12.75" customHeight="1" x14ac:dyDescent="0.35">
      <c r="A52" s="35"/>
      <c r="B52" s="14"/>
      <c r="C52" s="24"/>
      <c r="D52" s="25"/>
      <c r="E52" s="15"/>
      <c r="F52" s="28"/>
      <c r="G52" s="25"/>
    </row>
    <row r="53" spans="1:7" ht="12.75" customHeight="1" x14ac:dyDescent="0.35">
      <c r="A53" s="35"/>
      <c r="B53" s="14"/>
      <c r="C53" s="24"/>
      <c r="D53" s="25"/>
      <c r="E53" s="15"/>
      <c r="F53" s="28"/>
      <c r="G53" s="25"/>
    </row>
    <row r="54" spans="1:7" ht="12.75" customHeight="1" x14ac:dyDescent="0.35">
      <c r="A54" s="35"/>
      <c r="B54" s="14"/>
      <c r="C54" s="24"/>
      <c r="D54" s="25"/>
      <c r="E54" s="15"/>
      <c r="F54" s="28"/>
      <c r="G54" s="25"/>
    </row>
    <row r="55" spans="1:7" ht="13.5" customHeight="1" x14ac:dyDescent="0.35">
      <c r="A55" s="35"/>
      <c r="B55" s="19" t="s">
        <v>50</v>
      </c>
      <c r="C55" s="20"/>
      <c r="D55" s="20"/>
      <c r="E55" s="20"/>
      <c r="F55" s="21"/>
      <c r="G55" s="22">
        <f>+G52+G53+G54</f>
        <v>0</v>
      </c>
    </row>
    <row r="56" spans="1:7" ht="12" customHeight="1" x14ac:dyDescent="0.35">
      <c r="A56" s="47"/>
      <c r="B56" s="77"/>
      <c r="C56" s="77"/>
      <c r="D56" s="77"/>
      <c r="E56" s="77"/>
      <c r="F56" s="78"/>
      <c r="G56" s="78"/>
    </row>
    <row r="57" spans="1:7" ht="12" customHeight="1" x14ac:dyDescent="0.35">
      <c r="A57" s="79"/>
      <c r="B57" s="110" t="s">
        <v>32</v>
      </c>
      <c r="C57" s="111"/>
      <c r="D57" s="111"/>
      <c r="E57" s="111"/>
      <c r="F57" s="111"/>
      <c r="G57" s="112">
        <f>G26+G37+G48+G55+G31</f>
        <v>624325</v>
      </c>
    </row>
    <row r="58" spans="1:7" ht="12" customHeight="1" x14ac:dyDescent="0.35">
      <c r="A58" s="79"/>
      <c r="B58" s="113" t="s">
        <v>33</v>
      </c>
      <c r="C58" s="114"/>
      <c r="D58" s="114"/>
      <c r="E58" s="114"/>
      <c r="F58" s="114"/>
      <c r="G58" s="115">
        <f>G57*0.05</f>
        <v>31216.25</v>
      </c>
    </row>
    <row r="59" spans="1:7" ht="12" customHeight="1" x14ac:dyDescent="0.35">
      <c r="A59" s="79"/>
      <c r="B59" s="116" t="s">
        <v>34</v>
      </c>
      <c r="C59" s="117"/>
      <c r="D59" s="117"/>
      <c r="E59" s="117"/>
      <c r="F59" s="117"/>
      <c r="G59" s="118">
        <f>G58+G57</f>
        <v>655541.25</v>
      </c>
    </row>
    <row r="60" spans="1:7" ht="12" customHeight="1" x14ac:dyDescent="0.35">
      <c r="A60" s="79"/>
      <c r="B60" s="113" t="s">
        <v>35</v>
      </c>
      <c r="C60" s="114"/>
      <c r="D60" s="114"/>
      <c r="E60" s="114"/>
      <c r="F60" s="114"/>
      <c r="G60" s="115">
        <f>G12</f>
        <v>2720000</v>
      </c>
    </row>
    <row r="61" spans="1:7" ht="12" customHeight="1" x14ac:dyDescent="0.35">
      <c r="A61" s="79"/>
      <c r="B61" s="119" t="s">
        <v>36</v>
      </c>
      <c r="C61" s="120"/>
      <c r="D61" s="120"/>
      <c r="E61" s="120"/>
      <c r="F61" s="120"/>
      <c r="G61" s="121">
        <f>G60-G59</f>
        <v>2064458.75</v>
      </c>
    </row>
    <row r="62" spans="1:7" ht="12" customHeight="1" x14ac:dyDescent="0.35">
      <c r="A62" s="79"/>
      <c r="B62" s="80" t="s">
        <v>37</v>
      </c>
      <c r="C62" s="6"/>
      <c r="D62" s="6"/>
      <c r="E62" s="6"/>
      <c r="F62" s="6"/>
      <c r="G62" s="122"/>
    </row>
    <row r="63" spans="1:7" ht="12.75" customHeight="1" thickBot="1" x14ac:dyDescent="0.4">
      <c r="A63" s="79"/>
      <c r="B63" s="10"/>
      <c r="C63" s="6"/>
      <c r="D63" s="6"/>
      <c r="E63" s="6"/>
      <c r="F63" s="6"/>
      <c r="G63" s="122"/>
    </row>
    <row r="64" spans="1:7" ht="12" customHeight="1" x14ac:dyDescent="0.35">
      <c r="A64" s="79"/>
      <c r="B64" s="123" t="s">
        <v>94</v>
      </c>
      <c r="C64" s="81"/>
      <c r="D64" s="81"/>
      <c r="E64" s="81"/>
      <c r="F64" s="82"/>
      <c r="G64" s="122"/>
    </row>
    <row r="65" spans="1:255" ht="12" customHeight="1" x14ac:dyDescent="0.35">
      <c r="A65" s="79"/>
      <c r="B65" s="148" t="s">
        <v>95</v>
      </c>
      <c r="C65" s="10"/>
      <c r="D65" s="10"/>
      <c r="E65" s="10"/>
      <c r="F65" s="83"/>
      <c r="G65" s="122"/>
    </row>
    <row r="66" spans="1:255" ht="12" customHeight="1" x14ac:dyDescent="0.35">
      <c r="A66" s="79"/>
      <c r="B66" s="148" t="s">
        <v>38</v>
      </c>
      <c r="C66" s="10"/>
      <c r="D66" s="10"/>
      <c r="E66" s="10"/>
      <c r="F66" s="83"/>
      <c r="G66" s="122"/>
    </row>
    <row r="67" spans="1:255" ht="12" customHeight="1" x14ac:dyDescent="0.35">
      <c r="A67" s="79"/>
      <c r="B67" s="148" t="s">
        <v>96</v>
      </c>
      <c r="C67" s="10"/>
      <c r="D67" s="10"/>
      <c r="E67" s="10"/>
      <c r="F67" s="83"/>
      <c r="G67" s="122"/>
    </row>
    <row r="68" spans="1:255" ht="12" customHeight="1" x14ac:dyDescent="0.35">
      <c r="A68" s="79"/>
      <c r="B68" s="148" t="s">
        <v>97</v>
      </c>
      <c r="C68" s="10"/>
      <c r="D68" s="10"/>
      <c r="E68" s="10"/>
      <c r="F68" s="83"/>
      <c r="G68" s="122"/>
    </row>
    <row r="69" spans="1:255" ht="12" customHeight="1" x14ac:dyDescent="0.35">
      <c r="A69" s="79"/>
      <c r="B69" s="148" t="s">
        <v>39</v>
      </c>
      <c r="C69" s="10"/>
      <c r="D69" s="10"/>
      <c r="E69" s="10"/>
      <c r="F69" s="83"/>
      <c r="G69" s="122"/>
    </row>
    <row r="70" spans="1:255" ht="12.75" customHeight="1" x14ac:dyDescent="0.35">
      <c r="A70" s="79"/>
      <c r="B70" s="148" t="s">
        <v>98</v>
      </c>
      <c r="C70" s="10"/>
      <c r="D70" s="10"/>
      <c r="E70" s="10"/>
      <c r="F70" s="83"/>
      <c r="G70" s="122"/>
    </row>
    <row r="71" spans="1:255" ht="12.75" customHeight="1" thickBot="1" x14ac:dyDescent="0.4">
      <c r="A71" s="35"/>
      <c r="B71" s="149" t="s">
        <v>99</v>
      </c>
      <c r="C71" s="84"/>
      <c r="D71" s="84"/>
      <c r="E71" s="84"/>
      <c r="F71" s="85"/>
      <c r="G71" s="122"/>
    </row>
    <row r="72" spans="1:255" ht="12.75" customHeight="1" thickBot="1" x14ac:dyDescent="0.4">
      <c r="A72" s="79"/>
      <c r="B72" s="10"/>
      <c r="C72" s="10"/>
      <c r="D72" s="10"/>
      <c r="E72" s="10"/>
      <c r="F72" s="10"/>
      <c r="G72" s="122"/>
    </row>
    <row r="73" spans="1:255" ht="15" customHeight="1" thickBot="1" x14ac:dyDescent="0.4">
      <c r="A73" s="79"/>
      <c r="B73" s="155" t="s">
        <v>40</v>
      </c>
      <c r="C73" s="156"/>
      <c r="D73" s="157"/>
      <c r="E73" s="8"/>
      <c r="F73" s="8"/>
      <c r="G73" s="122"/>
    </row>
    <row r="74" spans="1:255" s="34" customFormat="1" ht="12" customHeight="1" thickBot="1" x14ac:dyDescent="0.4">
      <c r="A74" s="150"/>
      <c r="B74" s="151" t="s">
        <v>31</v>
      </c>
      <c r="C74" s="152" t="s">
        <v>41</v>
      </c>
      <c r="D74" s="153" t="s">
        <v>42</v>
      </c>
      <c r="E74" s="154"/>
      <c r="F74" s="154"/>
      <c r="G74" s="140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  <c r="CH74" s="33"/>
      <c r="CI74" s="33"/>
      <c r="CJ74" s="33"/>
      <c r="CK74" s="33"/>
      <c r="CL74" s="33"/>
      <c r="CM74" s="33"/>
      <c r="CN74" s="33"/>
      <c r="CO74" s="33"/>
      <c r="CP74" s="33"/>
      <c r="CQ74" s="33"/>
      <c r="CR74" s="33"/>
      <c r="CS74" s="33"/>
      <c r="CT74" s="33"/>
      <c r="CU74" s="33"/>
      <c r="CV74" s="33"/>
      <c r="CW74" s="33"/>
      <c r="CX74" s="33"/>
      <c r="CY74" s="33"/>
      <c r="CZ74" s="33"/>
      <c r="DA74" s="33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  <c r="DT74" s="33"/>
      <c r="DU74" s="33"/>
      <c r="DV74" s="33"/>
      <c r="DW74" s="33"/>
      <c r="DX74" s="33"/>
      <c r="DY74" s="33"/>
      <c r="DZ74" s="33"/>
      <c r="EA74" s="33"/>
      <c r="EB74" s="33"/>
      <c r="EC74" s="33"/>
      <c r="ED74" s="33"/>
      <c r="EE74" s="33"/>
      <c r="EF74" s="33"/>
      <c r="EG74" s="33"/>
      <c r="EH74" s="33"/>
      <c r="EI74" s="33"/>
      <c r="EJ74" s="33"/>
      <c r="EK74" s="33"/>
      <c r="EL74" s="33"/>
      <c r="EM74" s="33"/>
      <c r="EN74" s="33"/>
      <c r="EO74" s="33"/>
      <c r="EP74" s="33"/>
      <c r="EQ74" s="33"/>
      <c r="ER74" s="33"/>
      <c r="ES74" s="33"/>
      <c r="ET74" s="33"/>
      <c r="EU74" s="33"/>
      <c r="EV74" s="33"/>
      <c r="EW74" s="33"/>
      <c r="EX74" s="33"/>
      <c r="EY74" s="33"/>
      <c r="EZ74" s="33"/>
      <c r="FA74" s="33"/>
      <c r="FB74" s="33"/>
      <c r="FC74" s="33"/>
      <c r="FD74" s="33"/>
      <c r="FE74" s="33"/>
      <c r="FF74" s="33"/>
      <c r="FG74" s="33"/>
      <c r="FH74" s="33"/>
      <c r="FI74" s="33"/>
      <c r="FJ74" s="33"/>
      <c r="FK74" s="33"/>
      <c r="FL74" s="33"/>
      <c r="FM74" s="33"/>
      <c r="FN74" s="33"/>
      <c r="FO74" s="33"/>
      <c r="FP74" s="33"/>
      <c r="FQ74" s="33"/>
      <c r="FR74" s="33"/>
      <c r="FS74" s="33"/>
      <c r="FT74" s="33"/>
      <c r="FU74" s="33"/>
      <c r="FV74" s="33"/>
      <c r="FW74" s="33"/>
      <c r="FX74" s="33"/>
      <c r="FY74" s="33"/>
      <c r="FZ74" s="33"/>
      <c r="GA74" s="33"/>
      <c r="GB74" s="33"/>
      <c r="GC74" s="33"/>
      <c r="GD74" s="33"/>
      <c r="GE74" s="33"/>
      <c r="GF74" s="33"/>
      <c r="GG74" s="33"/>
      <c r="GH74" s="33"/>
      <c r="GI74" s="33"/>
      <c r="GJ74" s="33"/>
      <c r="GK74" s="33"/>
      <c r="GL74" s="33"/>
      <c r="GM74" s="33"/>
      <c r="GN74" s="33"/>
      <c r="GO74" s="33"/>
      <c r="GP74" s="33"/>
      <c r="GQ74" s="33"/>
      <c r="GR74" s="33"/>
      <c r="GS74" s="33"/>
      <c r="GT74" s="33"/>
      <c r="GU74" s="33"/>
      <c r="GV74" s="33"/>
      <c r="GW74" s="33"/>
      <c r="GX74" s="33"/>
      <c r="GY74" s="33"/>
      <c r="GZ74" s="33"/>
      <c r="HA74" s="33"/>
      <c r="HB74" s="33"/>
      <c r="HC74" s="33"/>
      <c r="HD74" s="33"/>
      <c r="HE74" s="33"/>
      <c r="HF74" s="33"/>
      <c r="HG74" s="33"/>
      <c r="HH74" s="33"/>
      <c r="HI74" s="33"/>
      <c r="HJ74" s="33"/>
      <c r="HK74" s="33"/>
      <c r="HL74" s="33"/>
      <c r="HM74" s="33"/>
      <c r="HN74" s="33"/>
      <c r="HO74" s="33"/>
      <c r="HP74" s="33"/>
      <c r="HQ74" s="33"/>
      <c r="HR74" s="33"/>
      <c r="HS74" s="33"/>
      <c r="HT74" s="33"/>
      <c r="HU74" s="33"/>
      <c r="HV74" s="33"/>
      <c r="HW74" s="33"/>
      <c r="HX74" s="33"/>
      <c r="HY74" s="33"/>
      <c r="HZ74" s="33"/>
      <c r="IA74" s="33"/>
      <c r="IB74" s="33"/>
      <c r="IC74" s="33"/>
      <c r="ID74" s="33"/>
      <c r="IE74" s="33"/>
      <c r="IF74" s="33"/>
      <c r="IG74" s="33"/>
      <c r="IH74" s="33"/>
      <c r="II74" s="33"/>
      <c r="IJ74" s="33"/>
      <c r="IK74" s="33"/>
      <c r="IL74" s="33"/>
      <c r="IM74" s="33"/>
      <c r="IN74" s="33"/>
      <c r="IO74" s="33"/>
      <c r="IP74" s="33"/>
      <c r="IQ74" s="33"/>
      <c r="IR74" s="33"/>
      <c r="IS74" s="33"/>
      <c r="IT74" s="33"/>
      <c r="IU74" s="33"/>
    </row>
    <row r="75" spans="1:255" ht="12" customHeight="1" x14ac:dyDescent="0.35">
      <c r="A75" s="79"/>
      <c r="B75" s="125" t="s">
        <v>43</v>
      </c>
      <c r="C75" s="126">
        <f>+G26</f>
        <v>315000</v>
      </c>
      <c r="D75" s="29">
        <f>(C75/C81)</f>
        <v>0.48051896047731552</v>
      </c>
      <c r="E75" s="8"/>
      <c r="F75" s="8"/>
      <c r="G75" s="122"/>
    </row>
    <row r="76" spans="1:255" ht="12" customHeight="1" x14ac:dyDescent="0.35">
      <c r="A76" s="79"/>
      <c r="B76" s="127" t="s">
        <v>44</v>
      </c>
      <c r="C76" s="128">
        <f>+G31</f>
        <v>0</v>
      </c>
      <c r="D76" s="9">
        <v>0</v>
      </c>
      <c r="E76" s="8"/>
      <c r="F76" s="8"/>
      <c r="G76" s="122"/>
    </row>
    <row r="77" spans="1:255" ht="12" customHeight="1" x14ac:dyDescent="0.35">
      <c r="A77" s="79"/>
      <c r="B77" s="127" t="s">
        <v>45</v>
      </c>
      <c r="C77" s="52">
        <f>+G37</f>
        <v>0</v>
      </c>
      <c r="D77" s="9">
        <f>(C77/C81)</f>
        <v>0</v>
      </c>
      <c r="E77" s="8"/>
      <c r="F77" s="8"/>
      <c r="G77" s="122"/>
    </row>
    <row r="78" spans="1:255" ht="12" customHeight="1" x14ac:dyDescent="0.35">
      <c r="A78" s="79"/>
      <c r="B78" s="127" t="s">
        <v>26</v>
      </c>
      <c r="C78" s="52">
        <f>+G48</f>
        <v>309325</v>
      </c>
      <c r="D78" s="9">
        <f>(C78/C81)</f>
        <v>0.47186199190363687</v>
      </c>
      <c r="E78" s="8"/>
      <c r="F78" s="8"/>
      <c r="G78" s="122"/>
    </row>
    <row r="79" spans="1:255" ht="12" customHeight="1" x14ac:dyDescent="0.35">
      <c r="A79" s="79"/>
      <c r="B79" s="127" t="s">
        <v>46</v>
      </c>
      <c r="C79" s="129">
        <f>+G55</f>
        <v>0</v>
      </c>
      <c r="D79" s="9">
        <f>(C79/C81)</f>
        <v>0</v>
      </c>
      <c r="E79" s="130"/>
      <c r="F79" s="130"/>
      <c r="G79" s="122"/>
    </row>
    <row r="80" spans="1:255" ht="12" customHeight="1" thickBot="1" x14ac:dyDescent="0.4">
      <c r="A80" s="79"/>
      <c r="B80" s="131" t="s">
        <v>47</v>
      </c>
      <c r="C80" s="132">
        <f>+G58</f>
        <v>31216.25</v>
      </c>
      <c r="D80" s="30">
        <f>(C80/C81)</f>
        <v>4.7619047619047616E-2</v>
      </c>
      <c r="E80" s="130"/>
      <c r="F80" s="130"/>
      <c r="G80" s="122"/>
    </row>
    <row r="81" spans="1:255" ht="12.75" customHeight="1" thickBot="1" x14ac:dyDescent="0.4">
      <c r="A81" s="79"/>
      <c r="B81" s="124" t="s">
        <v>48</v>
      </c>
      <c r="C81" s="133">
        <f>SUM(C75:C80)</f>
        <v>655541.25</v>
      </c>
      <c r="D81" s="134">
        <f>SUM(D75:D80)</f>
        <v>1</v>
      </c>
      <c r="E81" s="130"/>
      <c r="F81" s="130"/>
      <c r="G81" s="122"/>
    </row>
    <row r="82" spans="1:255" ht="12" customHeight="1" thickBot="1" x14ac:dyDescent="0.4">
      <c r="A82" s="79"/>
      <c r="B82" s="10"/>
      <c r="C82" s="6"/>
      <c r="D82" s="6"/>
      <c r="E82" s="6"/>
      <c r="F82" s="6"/>
      <c r="G82" s="122"/>
    </row>
    <row r="83" spans="1:255" s="34" customFormat="1" ht="12" customHeight="1" x14ac:dyDescent="0.35">
      <c r="A83" s="31"/>
      <c r="B83" s="135" t="s">
        <v>63</v>
      </c>
      <c r="C83" s="136" t="s">
        <v>64</v>
      </c>
      <c r="D83" s="137" t="s">
        <v>65</v>
      </c>
      <c r="E83" s="138" t="s">
        <v>66</v>
      </c>
      <c r="F83" s="139" t="s">
        <v>67</v>
      </c>
      <c r="G83" s="140"/>
      <c r="H83" s="32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</row>
    <row r="84" spans="1:255" ht="23.25" customHeight="1" x14ac:dyDescent="0.35">
      <c r="A84" s="35"/>
      <c r="B84" s="36" t="s">
        <v>100</v>
      </c>
      <c r="C84" s="37">
        <v>25</v>
      </c>
      <c r="D84" s="90">
        <v>70000</v>
      </c>
      <c r="E84" s="90">
        <f>+D84*C84</f>
        <v>1750000</v>
      </c>
      <c r="F84" s="8"/>
      <c r="G84" s="141"/>
      <c r="H84" s="38"/>
      <c r="I84" s="39"/>
      <c r="J84" s="40"/>
    </row>
    <row r="85" spans="1:255" ht="12" customHeight="1" x14ac:dyDescent="0.35">
      <c r="A85" s="35"/>
      <c r="B85" s="36" t="s">
        <v>101</v>
      </c>
      <c r="C85" s="37">
        <v>6</v>
      </c>
      <c r="D85" s="90">
        <v>60000</v>
      </c>
      <c r="E85" s="90">
        <f t="shared" ref="E85:E87" si="0">+D85*C85</f>
        <v>360000</v>
      </c>
      <c r="F85" s="8"/>
      <c r="G85" s="141"/>
      <c r="H85" s="38"/>
      <c r="I85" s="39"/>
      <c r="J85" s="40"/>
    </row>
    <row r="86" spans="1:255" ht="18.75" customHeight="1" x14ac:dyDescent="0.35">
      <c r="A86" s="35"/>
      <c r="B86" s="36" t="s">
        <v>102</v>
      </c>
      <c r="C86" s="43">
        <v>3</v>
      </c>
      <c r="D86" s="90">
        <v>50000</v>
      </c>
      <c r="E86" s="90">
        <f t="shared" si="0"/>
        <v>150000</v>
      </c>
      <c r="F86" s="8"/>
      <c r="G86" s="141"/>
      <c r="H86" s="38"/>
      <c r="I86" s="39"/>
      <c r="J86" s="40"/>
    </row>
    <row r="87" spans="1:255" ht="18.75" customHeight="1" thickBot="1" x14ac:dyDescent="0.4">
      <c r="A87" s="35"/>
      <c r="B87" s="36" t="s">
        <v>103</v>
      </c>
      <c r="C87" s="43">
        <v>60</v>
      </c>
      <c r="D87" s="90">
        <v>800</v>
      </c>
      <c r="E87" s="90">
        <f t="shared" si="0"/>
        <v>48000</v>
      </c>
      <c r="F87" s="8"/>
      <c r="G87" s="141"/>
      <c r="H87" s="38"/>
      <c r="I87" s="39"/>
      <c r="J87" s="40"/>
    </row>
    <row r="88" spans="1:255" ht="15.65" customHeight="1" thickBot="1" x14ac:dyDescent="0.4">
      <c r="A88" s="44"/>
      <c r="B88" s="45" t="s">
        <v>68</v>
      </c>
      <c r="C88" s="142">
        <f>SUM(C84:C86)</f>
        <v>34</v>
      </c>
      <c r="D88" s="46"/>
      <c r="E88" s="142">
        <f>SUM(E84:E87)</f>
        <v>2308000</v>
      </c>
      <c r="F88" s="10"/>
      <c r="G88" s="10"/>
      <c r="H88" s="38"/>
      <c r="I88" s="39"/>
      <c r="J88" s="39"/>
    </row>
    <row r="90" spans="1:255" ht="11.25" customHeight="1" thickBot="1" x14ac:dyDescent="0.4"/>
    <row r="91" spans="1:255" ht="12" customHeight="1" thickBot="1" x14ac:dyDescent="0.4">
      <c r="A91" s="35"/>
      <c r="B91" s="155" t="s">
        <v>55</v>
      </c>
      <c r="C91" s="156"/>
      <c r="D91" s="156"/>
      <c r="E91" s="157"/>
      <c r="F91" s="130"/>
      <c r="G91" s="122"/>
    </row>
    <row r="92" spans="1:255" ht="12" customHeight="1" x14ac:dyDescent="0.35">
      <c r="A92" s="79"/>
      <c r="B92" s="143" t="s">
        <v>62</v>
      </c>
      <c r="C92" s="144">
        <f>+D92*0.85</f>
        <v>28.9</v>
      </c>
      <c r="D92" s="144">
        <f>+G9</f>
        <v>34</v>
      </c>
      <c r="E92" s="145">
        <f>+D92*1.15</f>
        <v>39.099999999999994</v>
      </c>
      <c r="F92" s="8"/>
      <c r="G92" s="141"/>
    </row>
    <row r="93" spans="1:255" ht="12.75" customHeight="1" thickBot="1" x14ac:dyDescent="0.4">
      <c r="A93" s="79"/>
      <c r="B93" s="146" t="s">
        <v>57</v>
      </c>
      <c r="C93" s="147">
        <f>+$C$81/C92</f>
        <v>22683.088235294119</v>
      </c>
      <c r="D93" s="147">
        <f>+$C$81/D92</f>
        <v>19280.625</v>
      </c>
      <c r="E93" s="147">
        <f>+$C$81/E92</f>
        <v>16765.76086956522</v>
      </c>
      <c r="F93" s="8"/>
      <c r="G93" s="141"/>
    </row>
    <row r="94" spans="1:255" ht="15.65" customHeight="1" x14ac:dyDescent="0.35">
      <c r="A94" s="79"/>
      <c r="B94" s="80" t="s">
        <v>49</v>
      </c>
      <c r="C94" s="10"/>
      <c r="D94" s="10"/>
      <c r="E94" s="10"/>
      <c r="F94" s="10"/>
      <c r="G94" s="10"/>
    </row>
  </sheetData>
  <mergeCells count="9">
    <mergeCell ref="B91:E91"/>
    <mergeCell ref="E13:F13"/>
    <mergeCell ref="E11:F11"/>
    <mergeCell ref="E10:F10"/>
    <mergeCell ref="E9:F9"/>
    <mergeCell ref="E14:F14"/>
    <mergeCell ref="E15:F15"/>
    <mergeCell ref="B17:G17"/>
    <mergeCell ref="B73:D73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 CARNE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Verdi Rademacher Viviana</cp:lastModifiedBy>
  <dcterms:created xsi:type="dcterms:W3CDTF">2020-11-27T12:49:26Z</dcterms:created>
  <dcterms:modified xsi:type="dcterms:W3CDTF">2022-07-25T22:12:19Z</dcterms:modified>
</cp:coreProperties>
</file>