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Festulolium Trébol blanco" sheetId="16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6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G49" i="16"/>
  <c r="G48" i="16"/>
  <c r="G46" i="16"/>
  <c r="G45" i="16"/>
  <c r="G43" i="16"/>
  <c r="G42" i="16"/>
  <c r="G36" i="16"/>
  <c r="G35" i="16"/>
  <c r="G34" i="16"/>
  <c r="G33" i="16"/>
  <c r="G23" i="16"/>
  <c r="G22" i="16"/>
  <c r="G13" i="16"/>
  <c r="G60" i="16" s="1"/>
  <c r="G54" i="16"/>
  <c r="G55" i="16" s="1"/>
  <c r="C78" i="16" s="1"/>
  <c r="G29" i="16"/>
  <c r="C75" i="16" s="1"/>
  <c r="C14" i="16"/>
  <c r="C13" i="16"/>
  <c r="G50" i="16" l="1"/>
  <c r="C77" i="16" s="1"/>
  <c r="G37" i="16"/>
  <c r="C76" i="16" s="1"/>
  <c r="G24" i="16"/>
  <c r="C74" i="16" s="1"/>
  <c r="C90" i="33"/>
  <c r="G57" i="16" l="1"/>
  <c r="G58" i="16" s="1"/>
  <c r="G59" i="16" s="1"/>
  <c r="C79" i="16" l="1"/>
  <c r="C80" i="16" s="1"/>
  <c r="D74" i="16" s="1"/>
  <c r="E85" i="16"/>
  <c r="D85" i="16"/>
  <c r="C85" i="16"/>
  <c r="G61" i="16"/>
  <c r="D79" i="16" l="1"/>
  <c r="D75" i="16"/>
  <c r="D78" i="16"/>
  <c r="D76" i="16"/>
  <c r="D77" i="16"/>
  <c r="D80" i="16" l="1"/>
</calcChain>
</file>

<file path=xl/sharedStrings.xml><?xml version="1.0" encoding="utf-8"?>
<sst xmlns="http://schemas.openxmlformats.org/spreadsheetml/2006/main" count="293" uniqueCount="139">
  <si>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</si>
  <si>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</si>
  <si>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</si>
  <si>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</si>
  <si>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</si>
  <si>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</si>
  <si>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</si>
  <si>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</si>
  <si>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</si>
  <si>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</si>
  <si>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</si>
  <si>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</si>
  <si>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</si>
  <si>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</si>
  <si>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</si>
  <si>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</si>
  <si>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</si>
  <si>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</si>
  <si>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</si>
  <si>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</si>
  <si>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</si>
  <si>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</si>
  <si>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</si>
  <si>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</si>
  <si>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</si>
  <si>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</si>
  <si>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</si>
  <si>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</si>
  <si>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</si>
  <si>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</si>
  <si>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</si>
  <si>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</si>
  <si>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</si>
  <si>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</si>
  <si>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</si>
  <si>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</si>
  <si>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</si>
  <si>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</si>
  <si>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</si>
  <si>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</si>
  <si>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</si>
  <si>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</si>
  <si>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</si>
  <si>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</si>
  <si>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</si>
  <si>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</si>
  <si>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</si>
  <si>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</si>
  <si>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</si>
  <si>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</si>
  <si>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</si>
  <si>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</si>
  <si>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</si>
  <si>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</si>
  <si>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</si>
  <si>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</si>
  <si>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</si>
  <si>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</si>
  <si>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</si>
  <si>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</si>
  <si>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</si>
  <si>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</si>
  <si>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</si>
  <si>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</si>
  <si>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Riego</t>
  </si>
  <si>
    <t>Noviembre</t>
  </si>
  <si>
    <t>Cosecha</t>
  </si>
  <si>
    <t>SEMILLAS</t>
  </si>
  <si>
    <t>Super Fosfato Triple</t>
  </si>
  <si>
    <t>lts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</si>
  <si>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</si>
  <si>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</si>
  <si>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</si>
  <si>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</si>
  <si>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</si>
  <si>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</si>
  <si>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</si>
  <si>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Diciembre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</si>
  <si>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</si>
  <si>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</si>
  <si>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</si>
  <si>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</si>
  <si>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</si>
  <si>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</si>
  <si>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</si>
  <si>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</si>
  <si>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</si>
  <si>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ABRIL-MAYO</t>
  </si>
  <si>
    <t>AGOSTO</t>
  </si>
  <si>
    <t>ABRIL</t>
  </si>
  <si>
    <t>MCPA</t>
  </si>
  <si>
    <t>sequia</t>
  </si>
  <si>
    <t>Locales</t>
  </si>
  <si>
    <t>marzo</t>
  </si>
  <si>
    <t>ENERO</t>
  </si>
  <si>
    <t>CONTROL DE MALEZAS</t>
  </si>
  <si>
    <t>JUNIO-JULIO</t>
  </si>
  <si>
    <t>SFT</t>
  </si>
  <si>
    <t>ESCENARIOS COSTO UNITARIO  ($/U)</t>
  </si>
  <si>
    <t>RENDIMIENTO (fardos/Há.)</t>
  </si>
  <si>
    <t>PRECIO ESPERADO ($/fardo)</t>
  </si>
  <si>
    <t>LABORES CULTURALES</t>
  </si>
  <si>
    <t>ARADURA</t>
  </si>
  <si>
    <t>RASTRAJE</t>
  </si>
  <si>
    <t>RODILLO</t>
  </si>
  <si>
    <t>SIEMBRA Y FERTILIZACION</t>
  </si>
  <si>
    <t>MURIATO DE POTASIO</t>
  </si>
  <si>
    <t>CAL</t>
  </si>
  <si>
    <t>Enfardado</t>
  </si>
  <si>
    <t>FARDO 25 KG</t>
  </si>
  <si>
    <t>Trebol Blco/Festulolium</t>
  </si>
  <si>
    <t>fardos epoca invernal</t>
  </si>
  <si>
    <t>febrero-marzo</t>
  </si>
  <si>
    <t>Agosto-Septiembre</t>
  </si>
  <si>
    <t>Trebol Blanco Apolo</t>
  </si>
  <si>
    <t>Festulolium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</si>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</sst>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289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0" fillId="10" borderId="59" xfId="0" applyFont="1" applyFill="1" applyBorder="1"/>
    <xf numFmtId="0" fontId="30" fillId="10" borderId="60" xfId="0" applyFont="1" applyFill="1" applyBorder="1"/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30" fillId="10" borderId="59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5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6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8" borderId="50" xfId="0" applyNumberFormat="1" applyFont="1" applyFill="1" applyBorder="1" applyAlignment="1">
      <alignment vertical="center"/>
    </xf>
    <xf numFmtId="0" fontId="35" fillId="8" borderId="51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5" fontId="35" fillId="2" borderId="19" xfId="0" applyNumberFormat="1" applyFont="1" applyFill="1" applyBorder="1" applyAlignment="1">
      <alignment vertical="center"/>
    </xf>
    <xf numFmtId="166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3" xfId="0" applyFont="1" applyFill="1" applyBorder="1" applyAlignment="1">
      <alignment horizontal="left"/>
    </xf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4" fillId="2" borderId="73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29" fillId="3" borderId="19" xfId="0" applyNumberFormat="1" applyFont="1" applyFill="1" applyBorder="1" applyAlignment="1">
      <alignment horizontal="center" vertical="center"/>
    </xf>
    <xf numFmtId="169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169" fontId="35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vertical="center" wrapText="1"/>
    </xf>
    <xf numFmtId="0" fontId="30" fillId="10" borderId="59" xfId="0" applyFont="1" applyFill="1" applyBorder="1" applyAlignment="1">
      <alignment horizontal="right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right"/>
    </xf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3" fontId="32" fillId="10" borderId="59" xfId="0" applyNumberFormat="1" applyFont="1" applyFill="1" applyBorder="1"/>
    <xf numFmtId="0" fontId="32" fillId="0" borderId="59" xfId="1" applyFont="1" applyBorder="1"/>
    <xf numFmtId="0" fontId="32" fillId="0" borderId="59" xfId="1" applyFont="1" applyBorder="1" applyAlignment="1">
      <alignment horizontal="center"/>
    </xf>
    <xf numFmtId="164" fontId="32" fillId="0" borderId="59" xfId="0" applyNumberFormat="1" applyFont="1" applyBorder="1" applyAlignment="1">
      <alignment horizontal="center"/>
    </xf>
    <xf numFmtId="3" fontId="30" fillId="0" borderId="59" xfId="0" applyNumberFormat="1" applyFont="1" applyBorder="1" applyAlignment="1">
      <alignment horizontal="right"/>
    </xf>
    <xf numFmtId="169" fontId="32" fillId="0" borderId="59" xfId="0" applyNumberFormat="1" applyFont="1" applyBorder="1"/>
    <xf numFmtId="3" fontId="32" fillId="10" borderId="59" xfId="1" applyNumberFormat="1" applyFont="1" applyFill="1" applyBorder="1" applyAlignment="1">
      <alignment horizontal="right"/>
    </xf>
    <xf numFmtId="0" fontId="33" fillId="10" borderId="5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59" xfId="0" applyFont="1" applyFill="1" applyBorder="1" applyAlignment="1">
      <alignment horizontal="right" wrapText="1"/>
    </xf>
    <xf numFmtId="3" fontId="30" fillId="10" borderId="59" xfId="0" applyNumberFormat="1" applyFont="1" applyFill="1" applyBorder="1" applyAlignment="1">
      <alignment horizontal="center" wrapText="1"/>
    </xf>
    <xf numFmtId="3" fontId="30" fillId="10" borderId="59" xfId="0" applyNumberFormat="1" applyFont="1" applyFill="1" applyBorder="1" applyAlignment="1">
      <alignment wrapText="1"/>
    </xf>
    <xf numFmtId="0" fontId="32" fillId="10" borderId="59" xfId="0" applyFont="1" applyFill="1" applyBorder="1"/>
    <xf numFmtId="3" fontId="30" fillId="10" borderId="59" xfId="0" applyNumberFormat="1" applyFont="1" applyFill="1" applyBorder="1" applyAlignment="1">
      <alignment horizontal="right" vertical="center"/>
    </xf>
    <xf numFmtId="0" fontId="34" fillId="10" borderId="59" xfId="0" applyFont="1" applyFill="1" applyBorder="1"/>
    <xf numFmtId="3" fontId="30" fillId="10" borderId="59" xfId="0" applyNumberFormat="1" applyFont="1" applyFill="1" applyBorder="1"/>
    <xf numFmtId="14" fontId="4" fillId="2" borderId="59" xfId="0" applyNumberFormat="1" applyFont="1" applyFill="1" applyBorder="1" applyAlignment="1">
      <alignment horizontal="right"/>
    </xf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10" borderId="59" xfId="0" applyFont="1" applyFill="1" applyBorder="1" applyAlignment="1"/>
    <xf numFmtId="0" fontId="30" fillId="10" borderId="60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152400</xdr:rowOff>
    </xdr:from>
    <xdr:to>
      <xdr:col>7</xdr:col>
      <xdr:colOff>9524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52400"/>
          <a:ext cx="6162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6"/>
  <sheetViews>
    <sheetView tabSelected="1" topLeftCell="A20" workbookViewId="0">
      <selection activeCell="K27" sqref="K27"/>
    </sheetView>
  </sheetViews>
  <sheetFormatPr baseColWidth="10" defaultRowHeight="12.75" x14ac:dyDescent="0.25"/>
  <cols>
    <col min="1" max="1" width="11.42578125" style="171"/>
    <col min="2" max="2" width="18.7109375" style="171" customWidth="1"/>
    <col min="3" max="3" width="17.7109375" style="171" customWidth="1"/>
    <col min="4" max="4" width="11.42578125" style="171"/>
    <col min="5" max="5" width="13.85546875" style="171" customWidth="1"/>
    <col min="6" max="6" width="14.85546875" style="171" customWidth="1"/>
    <col min="7" max="7" width="15.71093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90"/>
      <c r="C9" s="190"/>
      <c r="D9" s="219"/>
      <c r="E9" s="190"/>
      <c r="F9" s="190"/>
      <c r="G9" s="190"/>
    </row>
    <row r="10" spans="2:7" x14ac:dyDescent="0.25">
      <c r="B10" s="220" t="s">
        <v>0</v>
      </c>
      <c r="C10" s="247" t="s">
        <v>110</v>
      </c>
      <c r="D10" s="219"/>
      <c r="E10" s="274" t="s">
        <v>99</v>
      </c>
      <c r="F10" s="274"/>
      <c r="G10" s="251">
        <v>560</v>
      </c>
    </row>
    <row r="11" spans="2:7" x14ac:dyDescent="0.25">
      <c r="B11" s="246" t="s">
        <v>1</v>
      </c>
      <c r="C11" s="179" t="s">
        <v>92</v>
      </c>
      <c r="D11" s="219"/>
      <c r="E11" s="275" t="s">
        <v>2</v>
      </c>
      <c r="F11" s="276"/>
      <c r="G11" s="252" t="s">
        <v>93</v>
      </c>
    </row>
    <row r="12" spans="2:7" x14ac:dyDescent="0.25">
      <c r="B12" s="246" t="s">
        <v>3</v>
      </c>
      <c r="C12" s="249" t="s">
        <v>4</v>
      </c>
      <c r="D12" s="219"/>
      <c r="E12" s="275" t="s">
        <v>100</v>
      </c>
      <c r="F12" s="276"/>
      <c r="G12" s="251">
        <v>5500</v>
      </c>
    </row>
    <row r="13" spans="2:7" x14ac:dyDescent="0.25">
      <c r="B13" s="246" t="s">
        <v>6</v>
      </c>
      <c r="C13" s="249" t="str">
        <f>'[1]Acelga crespa'!$C$9</f>
        <v>BIO BIO</v>
      </c>
      <c r="D13" s="219"/>
      <c r="E13" s="175" t="s">
        <v>7</v>
      </c>
      <c r="F13" s="176"/>
      <c r="G13" s="251">
        <f>G10*G12</f>
        <v>3080000</v>
      </c>
    </row>
    <row r="14" spans="2:7" x14ac:dyDescent="0.25">
      <c r="B14" s="246" t="s">
        <v>8</v>
      </c>
      <c r="C14" s="250" t="str">
        <f>'[1]Acelga crespa'!$C$10</f>
        <v>CONCEPCION</v>
      </c>
      <c r="D14" s="219"/>
      <c r="E14" s="275" t="s">
        <v>9</v>
      </c>
      <c r="F14" s="276"/>
      <c r="G14" s="247" t="s">
        <v>111</v>
      </c>
    </row>
    <row r="15" spans="2:7" x14ac:dyDescent="0.25">
      <c r="B15" s="246" t="s">
        <v>10</v>
      </c>
      <c r="C15" s="250" t="s">
        <v>63</v>
      </c>
      <c r="D15" s="219"/>
      <c r="E15" s="275" t="s">
        <v>11</v>
      </c>
      <c r="F15" s="276"/>
      <c r="G15" s="252" t="s">
        <v>112</v>
      </c>
    </row>
    <row r="16" spans="2:7" x14ac:dyDescent="0.25">
      <c r="B16" s="246" t="s">
        <v>12</v>
      </c>
      <c r="C16" s="269">
        <v>44727</v>
      </c>
      <c r="D16" s="219"/>
      <c r="E16" s="277" t="s">
        <v>13</v>
      </c>
      <c r="F16" s="278"/>
      <c r="G16" s="248" t="s">
        <v>91</v>
      </c>
    </row>
    <row r="17" spans="2:7" x14ac:dyDescent="0.25">
      <c r="B17" s="221"/>
      <c r="C17" s="222"/>
      <c r="D17" s="223"/>
      <c r="E17" s="224"/>
      <c r="F17" s="224"/>
      <c r="G17" s="225"/>
    </row>
    <row r="18" spans="2:7" x14ac:dyDescent="0.25">
      <c r="B18" s="270" t="s">
        <v>14</v>
      </c>
      <c r="C18" s="271"/>
      <c r="D18" s="271"/>
      <c r="E18" s="271"/>
      <c r="F18" s="271"/>
      <c r="G18" s="271"/>
    </row>
    <row r="19" spans="2:7" x14ac:dyDescent="0.25">
      <c r="B19" s="224"/>
      <c r="C19" s="226"/>
      <c r="D19" s="226"/>
      <c r="E19" s="226"/>
      <c r="F19" s="224"/>
      <c r="G19" s="224"/>
    </row>
    <row r="20" spans="2:7" x14ac:dyDescent="0.25">
      <c r="B20" s="227" t="s">
        <v>15</v>
      </c>
      <c r="C20" s="185"/>
      <c r="D20" s="185"/>
      <c r="E20" s="185"/>
      <c r="F20" s="185"/>
      <c r="G20" s="185"/>
    </row>
    <row r="21" spans="2:7" x14ac:dyDescent="0.25">
      <c r="B21" s="228" t="s">
        <v>16</v>
      </c>
      <c r="C21" s="228" t="s">
        <v>17</v>
      </c>
      <c r="D21" s="228" t="s">
        <v>18</v>
      </c>
      <c r="E21" s="228" t="s">
        <v>19</v>
      </c>
      <c r="F21" s="228" t="s">
        <v>20</v>
      </c>
      <c r="G21" s="228" t="s">
        <v>21</v>
      </c>
    </row>
    <row r="22" spans="2:7" x14ac:dyDescent="0.25">
      <c r="B22" s="175" t="s">
        <v>95</v>
      </c>
      <c r="C22" s="179" t="s">
        <v>22</v>
      </c>
      <c r="D22" s="248">
        <v>2</v>
      </c>
      <c r="E22" s="179" t="s">
        <v>65</v>
      </c>
      <c r="F22" s="251">
        <v>30000</v>
      </c>
      <c r="G22" s="253">
        <f t="shared" ref="G22:G23" si="0">F22*D22</f>
        <v>60000</v>
      </c>
    </row>
    <row r="23" spans="2:7" x14ac:dyDescent="0.25">
      <c r="B23" s="175" t="s">
        <v>101</v>
      </c>
      <c r="C23" s="179" t="s">
        <v>22</v>
      </c>
      <c r="D23" s="248">
        <v>6</v>
      </c>
      <c r="E23" s="179" t="s">
        <v>113</v>
      </c>
      <c r="F23" s="251">
        <v>30000</v>
      </c>
      <c r="G23" s="253">
        <f t="shared" si="0"/>
        <v>180000</v>
      </c>
    </row>
    <row r="24" spans="2:7" x14ac:dyDescent="0.25">
      <c r="B24" s="229" t="s">
        <v>23</v>
      </c>
      <c r="C24" s="230"/>
      <c r="D24" s="230"/>
      <c r="E24" s="230"/>
      <c r="F24" s="231"/>
      <c r="G24" s="232">
        <f>SUM(G22:G23)</f>
        <v>240000</v>
      </c>
    </row>
    <row r="25" spans="2:7" x14ac:dyDescent="0.25">
      <c r="B25" s="224"/>
      <c r="C25" s="224"/>
      <c r="D25" s="224"/>
      <c r="E25" s="224"/>
      <c r="F25" s="233"/>
      <c r="G25" s="233"/>
    </row>
    <row r="26" spans="2:7" x14ac:dyDescent="0.25">
      <c r="B26" s="227" t="s">
        <v>24</v>
      </c>
      <c r="C26" s="234"/>
      <c r="D26" s="234"/>
      <c r="E26" s="234"/>
      <c r="F26" s="185"/>
      <c r="G26" s="185"/>
    </row>
    <row r="27" spans="2:7" x14ac:dyDescent="0.25">
      <c r="B27" s="235" t="s">
        <v>16</v>
      </c>
      <c r="C27" s="228" t="s">
        <v>17</v>
      </c>
      <c r="D27" s="228" t="s">
        <v>18</v>
      </c>
      <c r="E27" s="235" t="s">
        <v>19</v>
      </c>
      <c r="F27" s="228" t="s">
        <v>20</v>
      </c>
      <c r="G27" s="235" t="s">
        <v>21</v>
      </c>
    </row>
    <row r="28" spans="2:7" x14ac:dyDescent="0.25">
      <c r="B28" s="254"/>
      <c r="C28" s="255"/>
      <c r="D28" s="256"/>
      <c r="E28" s="255"/>
      <c r="F28" s="257"/>
      <c r="G28" s="258">
        <f>D28*F28</f>
        <v>0</v>
      </c>
    </row>
    <row r="29" spans="2:7" x14ac:dyDescent="0.25">
      <c r="B29" s="229" t="s">
        <v>25</v>
      </c>
      <c r="C29" s="230"/>
      <c r="D29" s="230"/>
      <c r="E29" s="230"/>
      <c r="F29" s="231"/>
      <c r="G29" s="236">
        <f>SUM(G28:G28)</f>
        <v>0</v>
      </c>
    </row>
    <row r="30" spans="2:7" x14ac:dyDescent="0.25">
      <c r="B30" s="224"/>
      <c r="C30" s="224"/>
      <c r="D30" s="224"/>
      <c r="E30" s="224"/>
      <c r="F30" s="233"/>
      <c r="G30" s="233"/>
    </row>
    <row r="31" spans="2:7" x14ac:dyDescent="0.25">
      <c r="B31" s="227" t="s">
        <v>26</v>
      </c>
      <c r="C31" s="234"/>
      <c r="D31" s="234"/>
      <c r="E31" s="234"/>
      <c r="F31" s="185"/>
      <c r="G31" s="185"/>
    </row>
    <row r="32" spans="2:7" x14ac:dyDescent="0.25">
      <c r="B32" s="235" t="s">
        <v>16</v>
      </c>
      <c r="C32" s="235" t="s">
        <v>17</v>
      </c>
      <c r="D32" s="235" t="s">
        <v>18</v>
      </c>
      <c r="E32" s="235" t="s">
        <v>19</v>
      </c>
      <c r="F32" s="228" t="s">
        <v>20</v>
      </c>
      <c r="G32" s="235" t="s">
        <v>21</v>
      </c>
    </row>
    <row r="33" spans="2:7" x14ac:dyDescent="0.25">
      <c r="B33" s="175" t="s">
        <v>102</v>
      </c>
      <c r="C33" s="179" t="s">
        <v>138</v>
      </c>
      <c r="D33" s="248">
        <v>0.25</v>
      </c>
      <c r="E33" s="179" t="s">
        <v>87</v>
      </c>
      <c r="F33" s="251">
        <v>360000</v>
      </c>
      <c r="G33" s="259">
        <f>D33*F33</f>
        <v>90000</v>
      </c>
    </row>
    <row r="34" spans="2:7" x14ac:dyDescent="0.25">
      <c r="B34" s="175" t="s">
        <v>103</v>
      </c>
      <c r="C34" s="179" t="s">
        <v>138</v>
      </c>
      <c r="D34" s="248">
        <v>0.125</v>
      </c>
      <c r="E34" s="179" t="s">
        <v>87</v>
      </c>
      <c r="F34" s="251">
        <v>360000</v>
      </c>
      <c r="G34" s="259">
        <f>D34*F34</f>
        <v>45000</v>
      </c>
    </row>
    <row r="35" spans="2:7" x14ac:dyDescent="0.25">
      <c r="B35" s="175" t="s">
        <v>104</v>
      </c>
      <c r="C35" s="179" t="s">
        <v>138</v>
      </c>
      <c r="D35" s="248">
        <v>0.125</v>
      </c>
      <c r="E35" s="179" t="s">
        <v>87</v>
      </c>
      <c r="F35" s="251">
        <v>360000</v>
      </c>
      <c r="G35" s="259">
        <f>D35*F35</f>
        <v>45000</v>
      </c>
    </row>
    <row r="36" spans="2:7" x14ac:dyDescent="0.25">
      <c r="B36" s="175" t="s">
        <v>105</v>
      </c>
      <c r="C36" s="179" t="s">
        <v>138</v>
      </c>
      <c r="D36" s="248">
        <v>0.25</v>
      </c>
      <c r="E36" s="179" t="s">
        <v>87</v>
      </c>
      <c r="F36" s="251">
        <v>360000</v>
      </c>
      <c r="G36" s="259">
        <f>D36*F36</f>
        <v>90000</v>
      </c>
    </row>
    <row r="37" spans="2:7" x14ac:dyDescent="0.25">
      <c r="B37" s="229" t="s">
        <v>28</v>
      </c>
      <c r="C37" s="230"/>
      <c r="D37" s="230"/>
      <c r="E37" s="230"/>
      <c r="F37" s="232"/>
      <c r="G37" s="232">
        <f>SUM(G33:G36)</f>
        <v>270000</v>
      </c>
    </row>
    <row r="38" spans="2:7" x14ac:dyDescent="0.25">
      <c r="B38" s="224"/>
      <c r="C38" s="224"/>
      <c r="D38" s="224"/>
      <c r="E38" s="224"/>
      <c r="F38" s="233"/>
      <c r="G38" s="233"/>
    </row>
    <row r="39" spans="2:7" x14ac:dyDescent="0.25">
      <c r="B39" s="227" t="s">
        <v>29</v>
      </c>
      <c r="C39" s="234"/>
      <c r="D39" s="234"/>
      <c r="E39" s="234"/>
      <c r="F39" s="185"/>
      <c r="G39" s="185"/>
    </row>
    <row r="40" spans="2:7" ht="25.5" x14ac:dyDescent="0.25">
      <c r="B40" s="228" t="s">
        <v>30</v>
      </c>
      <c r="C40" s="228" t="s">
        <v>31</v>
      </c>
      <c r="D40" s="228" t="s">
        <v>32</v>
      </c>
      <c r="E40" s="228" t="s">
        <v>19</v>
      </c>
      <c r="F40" s="228" t="s">
        <v>20</v>
      </c>
      <c r="G40" s="228" t="s">
        <v>21</v>
      </c>
    </row>
    <row r="41" spans="2:7" x14ac:dyDescent="0.25">
      <c r="B41" s="260" t="s">
        <v>67</v>
      </c>
      <c r="C41" s="261"/>
      <c r="D41" s="262"/>
      <c r="E41" s="261"/>
      <c r="F41" s="263"/>
      <c r="G41" s="264"/>
    </row>
    <row r="42" spans="2:7" x14ac:dyDescent="0.25">
      <c r="B42" s="265" t="s">
        <v>114</v>
      </c>
      <c r="C42" s="179" t="s">
        <v>34</v>
      </c>
      <c r="D42" s="248">
        <v>5</v>
      </c>
      <c r="E42" s="179" t="s">
        <v>113</v>
      </c>
      <c r="F42" s="266">
        <v>9500</v>
      </c>
      <c r="G42" s="253">
        <f t="shared" ref="G42:G43" si="1">F42*D42</f>
        <v>47500</v>
      </c>
    </row>
    <row r="43" spans="2:7" x14ac:dyDescent="0.25">
      <c r="B43" s="265" t="s">
        <v>115</v>
      </c>
      <c r="C43" s="179" t="s">
        <v>35</v>
      </c>
      <c r="D43" s="248">
        <v>15</v>
      </c>
      <c r="E43" s="179" t="s">
        <v>113</v>
      </c>
      <c r="F43" s="266">
        <v>5000</v>
      </c>
      <c r="G43" s="253">
        <f t="shared" si="1"/>
        <v>75000</v>
      </c>
    </row>
    <row r="44" spans="2:7" x14ac:dyDescent="0.25">
      <c r="B44" s="267" t="s">
        <v>33</v>
      </c>
      <c r="C44" s="179"/>
      <c r="D44" s="248"/>
      <c r="E44" s="179"/>
      <c r="F44" s="266"/>
      <c r="G44" s="253"/>
    </row>
    <row r="45" spans="2:7" x14ac:dyDescent="0.25">
      <c r="B45" s="265" t="s">
        <v>97</v>
      </c>
      <c r="C45" s="179" t="s">
        <v>35</v>
      </c>
      <c r="D45" s="248">
        <v>120</v>
      </c>
      <c r="E45" s="179" t="s">
        <v>87</v>
      </c>
      <c r="F45" s="266">
        <v>290</v>
      </c>
      <c r="G45" s="253">
        <f t="shared" ref="G45:G49" si="2">F45*D45</f>
        <v>34800</v>
      </c>
    </row>
    <row r="46" spans="2:7" x14ac:dyDescent="0.25">
      <c r="B46" s="265" t="s">
        <v>106</v>
      </c>
      <c r="C46" s="179" t="s">
        <v>35</v>
      </c>
      <c r="D46" s="248">
        <v>80</v>
      </c>
      <c r="E46" s="179" t="s">
        <v>87</v>
      </c>
      <c r="F46" s="266">
        <v>350</v>
      </c>
      <c r="G46" s="253">
        <f t="shared" si="2"/>
        <v>28000</v>
      </c>
    </row>
    <row r="47" spans="2:7" x14ac:dyDescent="0.25">
      <c r="B47" s="267" t="s">
        <v>37</v>
      </c>
      <c r="C47" s="179"/>
      <c r="D47" s="248"/>
      <c r="E47" s="179"/>
      <c r="F47" s="266"/>
      <c r="G47" s="253"/>
    </row>
    <row r="48" spans="2:7" x14ac:dyDescent="0.25">
      <c r="B48" s="265" t="s">
        <v>107</v>
      </c>
      <c r="C48" s="179" t="s">
        <v>35</v>
      </c>
      <c r="D48" s="248">
        <v>800</v>
      </c>
      <c r="E48" s="179" t="s">
        <v>87</v>
      </c>
      <c r="F48" s="266">
        <v>65</v>
      </c>
      <c r="G48" s="253">
        <f t="shared" si="2"/>
        <v>52000</v>
      </c>
    </row>
    <row r="49" spans="2:7" x14ac:dyDescent="0.25">
      <c r="B49" s="265" t="s">
        <v>90</v>
      </c>
      <c r="C49" s="179" t="s">
        <v>69</v>
      </c>
      <c r="D49" s="248">
        <v>0.7</v>
      </c>
      <c r="E49" s="179" t="s">
        <v>96</v>
      </c>
      <c r="F49" s="266">
        <v>11200</v>
      </c>
      <c r="G49" s="253">
        <f t="shared" si="2"/>
        <v>7839.9999999999991</v>
      </c>
    </row>
    <row r="50" spans="2:7" x14ac:dyDescent="0.25">
      <c r="B50" s="177" t="s">
        <v>36</v>
      </c>
      <c r="C50" s="178"/>
      <c r="D50" s="178"/>
      <c r="E50" s="178"/>
      <c r="F50" s="237"/>
      <c r="G50" s="237">
        <f>SUM(G41:G49)</f>
        <v>245140</v>
      </c>
    </row>
    <row r="51" spans="2:7" x14ac:dyDescent="0.25">
      <c r="B51" s="180"/>
      <c r="C51" s="180"/>
      <c r="D51" s="180"/>
      <c r="E51" s="238"/>
      <c r="F51" s="181"/>
      <c r="G51" s="181"/>
    </row>
    <row r="52" spans="2:7" x14ac:dyDescent="0.25">
      <c r="B52" s="227" t="s">
        <v>37</v>
      </c>
      <c r="C52" s="234"/>
      <c r="D52" s="234"/>
      <c r="E52" s="234"/>
      <c r="F52" s="185"/>
      <c r="G52" s="185"/>
    </row>
    <row r="53" spans="2:7" ht="25.5" x14ac:dyDescent="0.25">
      <c r="B53" s="235" t="s">
        <v>38</v>
      </c>
      <c r="C53" s="228" t="s">
        <v>31</v>
      </c>
      <c r="D53" s="228" t="s">
        <v>32</v>
      </c>
      <c r="E53" s="235" t="s">
        <v>19</v>
      </c>
      <c r="F53" s="228" t="s">
        <v>20</v>
      </c>
      <c r="G53" s="235" t="s">
        <v>21</v>
      </c>
    </row>
    <row r="54" spans="2:7" x14ac:dyDescent="0.25">
      <c r="B54" s="175" t="s">
        <v>108</v>
      </c>
      <c r="C54" s="179" t="s">
        <v>109</v>
      </c>
      <c r="D54" s="248">
        <v>480</v>
      </c>
      <c r="E54" s="179" t="s">
        <v>77</v>
      </c>
      <c r="F54" s="251">
        <v>1600</v>
      </c>
      <c r="G54" s="268">
        <f>+F54*D54</f>
        <v>768000</v>
      </c>
    </row>
    <row r="55" spans="2:7" x14ac:dyDescent="0.25">
      <c r="B55" s="229" t="s">
        <v>39</v>
      </c>
      <c r="C55" s="230"/>
      <c r="D55" s="230"/>
      <c r="E55" s="230"/>
      <c r="F55" s="231"/>
      <c r="G55" s="232">
        <f>SUM(G54:G54)</f>
        <v>768000</v>
      </c>
    </row>
    <row r="56" spans="2:7" x14ac:dyDescent="0.25">
      <c r="B56" s="224"/>
      <c r="C56" s="224"/>
      <c r="D56" s="224"/>
      <c r="E56" s="224"/>
      <c r="F56" s="233"/>
      <c r="G56" s="233"/>
    </row>
    <row r="57" spans="2:7" x14ac:dyDescent="0.25">
      <c r="B57" s="227" t="s">
        <v>40</v>
      </c>
      <c r="C57" s="239"/>
      <c r="D57" s="239"/>
      <c r="E57" s="239"/>
      <c r="F57" s="239"/>
      <c r="G57" s="240">
        <f>G24+G29+G37+G50+G55</f>
        <v>1523140</v>
      </c>
    </row>
    <row r="58" spans="2:7" x14ac:dyDescent="0.25">
      <c r="B58" s="241" t="s">
        <v>41</v>
      </c>
      <c r="C58" s="242"/>
      <c r="D58" s="242"/>
      <c r="E58" s="242"/>
      <c r="F58" s="242"/>
      <c r="G58" s="243">
        <f>G57*0.05</f>
        <v>76157</v>
      </c>
    </row>
    <row r="59" spans="2:7" x14ac:dyDescent="0.25">
      <c r="B59" s="227" t="s">
        <v>42</v>
      </c>
      <c r="C59" s="239"/>
      <c r="D59" s="239"/>
      <c r="E59" s="239"/>
      <c r="F59" s="239"/>
      <c r="G59" s="240">
        <f>G58+G57</f>
        <v>1599297</v>
      </c>
    </row>
    <row r="60" spans="2:7" x14ac:dyDescent="0.25">
      <c r="B60" s="241" t="s">
        <v>43</v>
      </c>
      <c r="C60" s="242"/>
      <c r="D60" s="242"/>
      <c r="E60" s="242"/>
      <c r="F60" s="242"/>
      <c r="G60" s="243">
        <f>G13</f>
        <v>3080000</v>
      </c>
    </row>
    <row r="61" spans="2:7" x14ac:dyDescent="0.25">
      <c r="B61" s="227" t="s">
        <v>44</v>
      </c>
      <c r="C61" s="239"/>
      <c r="D61" s="239"/>
      <c r="E61" s="239"/>
      <c r="F61" s="239"/>
      <c r="G61" s="244">
        <f>G60-G59</f>
        <v>1480703</v>
      </c>
    </row>
    <row r="62" spans="2:7" x14ac:dyDescent="0.25">
      <c r="B62" s="182" t="s">
        <v>136</v>
      </c>
      <c r="C62" s="183"/>
      <c r="D62" s="183"/>
      <c r="E62" s="183"/>
      <c r="F62" s="183"/>
      <c r="G62" s="184"/>
    </row>
    <row r="63" spans="2:7" ht="13.5" thickBot="1" x14ac:dyDescent="0.3">
      <c r="B63" s="185"/>
      <c r="C63" s="183"/>
      <c r="D63" s="183"/>
      <c r="E63" s="183"/>
      <c r="F63" s="183"/>
      <c r="G63" s="184"/>
    </row>
    <row r="64" spans="2:7" x14ac:dyDescent="0.25">
      <c r="B64" s="186" t="s">
        <v>137</v>
      </c>
      <c r="C64" s="187"/>
      <c r="D64" s="187"/>
      <c r="E64" s="187"/>
      <c r="F64" s="188"/>
      <c r="G64" s="184"/>
    </row>
    <row r="65" spans="2:7" x14ac:dyDescent="0.25">
      <c r="B65" s="189" t="s">
        <v>47</v>
      </c>
      <c r="C65" s="190"/>
      <c r="D65" s="190"/>
      <c r="E65" s="190"/>
      <c r="F65" s="191"/>
      <c r="G65" s="184"/>
    </row>
    <row r="66" spans="2:7" x14ac:dyDescent="0.25">
      <c r="B66" s="189" t="s">
        <v>48</v>
      </c>
      <c r="C66" s="190"/>
      <c r="D66" s="190"/>
      <c r="E66" s="190"/>
      <c r="F66" s="191"/>
      <c r="G66" s="184"/>
    </row>
    <row r="67" spans="2:7" x14ac:dyDescent="0.25">
      <c r="B67" s="189" t="s">
        <v>49</v>
      </c>
      <c r="C67" s="190"/>
      <c r="D67" s="190"/>
      <c r="E67" s="190"/>
      <c r="F67" s="191"/>
      <c r="G67" s="184"/>
    </row>
    <row r="68" spans="2:7" x14ac:dyDescent="0.25">
      <c r="B68" s="189" t="s">
        <v>50</v>
      </c>
      <c r="C68" s="190"/>
      <c r="D68" s="190"/>
      <c r="E68" s="190"/>
      <c r="F68" s="191"/>
      <c r="G68" s="184"/>
    </row>
    <row r="69" spans="2:7" x14ac:dyDescent="0.25">
      <c r="B69" s="189" t="s">
        <v>51</v>
      </c>
      <c r="C69" s="190"/>
      <c r="D69" s="190"/>
      <c r="E69" s="190"/>
      <c r="F69" s="191"/>
      <c r="G69" s="184"/>
    </row>
    <row r="70" spans="2:7" ht="13.5" thickBot="1" x14ac:dyDescent="0.3">
      <c r="B70" s="192" t="s">
        <v>52</v>
      </c>
      <c r="C70" s="193"/>
      <c r="D70" s="193"/>
      <c r="E70" s="193"/>
      <c r="F70" s="194"/>
      <c r="G70" s="184"/>
    </row>
    <row r="71" spans="2:7" x14ac:dyDescent="0.25">
      <c r="B71" s="185"/>
      <c r="C71" s="190"/>
      <c r="D71" s="190"/>
      <c r="E71" s="190"/>
      <c r="F71" s="190"/>
      <c r="G71" s="184"/>
    </row>
    <row r="72" spans="2:7" ht="13.5" thickBot="1" x14ac:dyDescent="0.3">
      <c r="B72" s="272" t="s">
        <v>53</v>
      </c>
      <c r="C72" s="273"/>
      <c r="D72" s="195"/>
      <c r="E72" s="196"/>
      <c r="F72" s="196"/>
      <c r="G72" s="184"/>
    </row>
    <row r="73" spans="2:7" x14ac:dyDescent="0.25">
      <c r="B73" s="197" t="s">
        <v>38</v>
      </c>
      <c r="C73" s="198" t="s">
        <v>54</v>
      </c>
      <c r="D73" s="199" t="s">
        <v>55</v>
      </c>
      <c r="E73" s="196"/>
      <c r="F73" s="196"/>
      <c r="G73" s="184"/>
    </row>
    <row r="74" spans="2:7" x14ac:dyDescent="0.25">
      <c r="B74" s="200" t="s">
        <v>56</v>
      </c>
      <c r="C74" s="201">
        <f>G24</f>
        <v>240000</v>
      </c>
      <c r="D74" s="202">
        <f>(C74/C80)</f>
        <v>0.15006593522028741</v>
      </c>
      <c r="E74" s="196"/>
      <c r="F74" s="196"/>
      <c r="G74" s="184"/>
    </row>
    <row r="75" spans="2:7" x14ac:dyDescent="0.25">
      <c r="B75" s="200" t="s">
        <v>57</v>
      </c>
      <c r="C75" s="245">
        <f>G29</f>
        <v>0</v>
      </c>
      <c r="D75" s="202">
        <f>C75/C80</f>
        <v>0</v>
      </c>
      <c r="E75" s="196"/>
      <c r="F75" s="196"/>
      <c r="G75" s="184"/>
    </row>
    <row r="76" spans="2:7" x14ac:dyDescent="0.25">
      <c r="B76" s="200" t="s">
        <v>58</v>
      </c>
      <c r="C76" s="201">
        <f>G37</f>
        <v>270000</v>
      </c>
      <c r="D76" s="202">
        <f>(C76/C80)</f>
        <v>0.16882417712282333</v>
      </c>
      <c r="E76" s="196"/>
      <c r="F76" s="196"/>
      <c r="G76" s="184"/>
    </row>
    <row r="77" spans="2:7" x14ac:dyDescent="0.25">
      <c r="B77" s="200" t="s">
        <v>30</v>
      </c>
      <c r="C77" s="201">
        <f>G50</f>
        <v>245140</v>
      </c>
      <c r="D77" s="202">
        <f>(C77/C80)</f>
        <v>0.15327984733292191</v>
      </c>
      <c r="E77" s="196"/>
      <c r="F77" s="196"/>
      <c r="G77" s="184"/>
    </row>
    <row r="78" spans="2:7" x14ac:dyDescent="0.25">
      <c r="B78" s="200" t="s">
        <v>59</v>
      </c>
      <c r="C78" s="203">
        <f>G55</f>
        <v>768000</v>
      </c>
      <c r="D78" s="202">
        <f>(C78/C80)</f>
        <v>0.48021099270491974</v>
      </c>
      <c r="E78" s="204"/>
      <c r="F78" s="204"/>
      <c r="G78" s="184"/>
    </row>
    <row r="79" spans="2:7" x14ac:dyDescent="0.25">
      <c r="B79" s="200" t="s">
        <v>60</v>
      </c>
      <c r="C79" s="203">
        <f>G58</f>
        <v>76157</v>
      </c>
      <c r="D79" s="202">
        <f>(C79/C80)</f>
        <v>4.7619047619047616E-2</v>
      </c>
      <c r="E79" s="204"/>
      <c r="F79" s="204"/>
      <c r="G79" s="184"/>
    </row>
    <row r="80" spans="2:7" ht="13.5" thickBot="1" x14ac:dyDescent="0.3">
      <c r="B80" s="205" t="s">
        <v>61</v>
      </c>
      <c r="C80" s="206">
        <f>SUM(C74:C79)</f>
        <v>1599297</v>
      </c>
      <c r="D80" s="207">
        <f>SUM(D74:D79)</f>
        <v>1</v>
      </c>
      <c r="E80" s="204"/>
      <c r="F80" s="204"/>
      <c r="G80" s="184"/>
    </row>
    <row r="81" spans="2:7" x14ac:dyDescent="0.25">
      <c r="B81" s="185"/>
      <c r="C81" s="183"/>
      <c r="D81" s="183"/>
      <c r="E81" s="183"/>
      <c r="F81" s="183"/>
      <c r="G81" s="184"/>
    </row>
    <row r="82" spans="2:7" x14ac:dyDescent="0.25">
      <c r="B82" s="170"/>
      <c r="C82" s="183"/>
      <c r="D82" s="183"/>
      <c r="E82" s="183"/>
      <c r="F82" s="183"/>
      <c r="G82" s="184"/>
    </row>
    <row r="83" spans="2:7" ht="13.5" thickBot="1" x14ac:dyDescent="0.3">
      <c r="B83" s="208"/>
      <c r="C83" s="209" t="s">
        <v>98</v>
      </c>
      <c r="D83" s="210"/>
      <c r="E83" s="211"/>
      <c r="F83" s="212"/>
      <c r="G83" s="184"/>
    </row>
    <row r="84" spans="2:7" x14ac:dyDescent="0.25">
      <c r="B84" s="213" t="s">
        <v>70</v>
      </c>
      <c r="C84" s="214">
        <v>500</v>
      </c>
      <c r="D84" s="214">
        <v>560</v>
      </c>
      <c r="E84" s="215">
        <v>600</v>
      </c>
      <c r="F84" s="216"/>
      <c r="G84" s="217"/>
    </row>
    <row r="85" spans="2:7" ht="13.5" thickBot="1" x14ac:dyDescent="0.3">
      <c r="B85" s="205" t="s">
        <v>71</v>
      </c>
      <c r="C85" s="206">
        <f>(G59/C84)</f>
        <v>3198.5940000000001</v>
      </c>
      <c r="D85" s="206">
        <f>(G59/D84)</f>
        <v>2855.8874999999998</v>
      </c>
      <c r="E85" s="218">
        <f>(G59/E84)</f>
        <v>2665.4949999999999</v>
      </c>
      <c r="F85" s="216"/>
      <c r="G85" s="217"/>
    </row>
    <row r="86" spans="2:7" x14ac:dyDescent="0.25">
      <c r="B86" s="182" t="s">
        <v>62</v>
      </c>
      <c r="C86" s="190"/>
      <c r="D86" s="190"/>
      <c r="E86" s="190"/>
      <c r="F86" s="190"/>
      <c r="G86" s="190"/>
    </row>
  </sheetData>
  <mergeCells count="8">
    <mergeCell ref="B18:G18"/>
    <mergeCell ref="B72:C72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118</v>
      </c>
      <c r="C9" s="5"/>
      <c r="D9" s="283" t="s">
        <v>120</v>
      </c>
      <c r="E9" s="283"/>
      <c r="F9" s="112">
        <v>50</v>
      </c>
    </row>
    <row r="10" spans="1:6" ht="15" customHeight="1" x14ac:dyDescent="0.25">
      <c r="A10" s="6" t="s">
        <v>1</v>
      </c>
      <c r="B10" s="107" t="s">
        <v>119</v>
      </c>
      <c r="C10" s="7"/>
      <c r="D10" s="284" t="s">
        <v>2</v>
      </c>
      <c r="E10" s="285"/>
      <c r="F10" s="101" t="s">
        <v>93</v>
      </c>
    </row>
    <row r="11" spans="1:6" ht="27" customHeight="1" x14ac:dyDescent="0.25">
      <c r="A11" s="6" t="s">
        <v>3</v>
      </c>
      <c r="B11" s="107" t="s">
        <v>74</v>
      </c>
      <c r="C11" s="7"/>
      <c r="D11" s="286" t="s">
        <v>5</v>
      </c>
      <c r="E11" s="285"/>
      <c r="F11" s="113">
        <v>33000</v>
      </c>
    </row>
    <row r="12" spans="1:6" x14ac:dyDescent="0.25">
      <c r="A12" s="6" t="s">
        <v>6</v>
      </c>
      <c r="B12" s="107" t="s">
        <v>75</v>
      </c>
      <c r="C12" s="7"/>
      <c r="D12" s="131" t="s">
        <v>7</v>
      </c>
      <c r="E12" s="132"/>
      <c r="F12" s="113">
        <f>F9*F11</f>
        <v>1650000</v>
      </c>
    </row>
    <row r="13" spans="1:6" ht="25.5" x14ac:dyDescent="0.25">
      <c r="A13" s="6" t="s">
        <v>8</v>
      </c>
      <c r="B13" s="107" t="s">
        <v>76</v>
      </c>
      <c r="C13" s="7"/>
      <c r="D13" s="286" t="s">
        <v>9</v>
      </c>
      <c r="E13" s="285"/>
      <c r="F13" s="114" t="s">
        <v>121</v>
      </c>
    </row>
    <row r="14" spans="1:6" ht="25.5" x14ac:dyDescent="0.25">
      <c r="A14" s="6" t="s">
        <v>10</v>
      </c>
      <c r="B14" s="107" t="s">
        <v>116</v>
      </c>
      <c r="C14" s="7"/>
      <c r="D14" s="286" t="s">
        <v>11</v>
      </c>
      <c r="E14" s="285"/>
      <c r="F14" s="101" t="s">
        <v>122</v>
      </c>
    </row>
    <row r="15" spans="1:6" ht="26.25" thickBot="1" x14ac:dyDescent="0.3">
      <c r="A15" s="6" t="s">
        <v>12</v>
      </c>
      <c r="B15" s="137">
        <v>44531</v>
      </c>
      <c r="C15" s="7"/>
      <c r="D15" s="287" t="s">
        <v>13</v>
      </c>
      <c r="E15" s="288"/>
      <c r="F15" s="128" t="s">
        <v>135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79" t="s">
        <v>14</v>
      </c>
      <c r="B17" s="280"/>
      <c r="C17" s="280"/>
      <c r="D17" s="280"/>
      <c r="E17" s="280"/>
      <c r="F17" s="280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46" t="s">
        <v>123</v>
      </c>
      <c r="B21" s="108" t="s">
        <v>78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78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72</v>
      </c>
      <c r="B23" s="110" t="s">
        <v>78</v>
      </c>
      <c r="C23" s="110">
        <v>0.5</v>
      </c>
      <c r="D23" s="110" t="s">
        <v>124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81</v>
      </c>
      <c r="B24" s="110" t="s">
        <v>78</v>
      </c>
      <c r="C24" s="110">
        <v>0.5</v>
      </c>
      <c r="D24" s="110" t="s">
        <v>124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125</v>
      </c>
      <c r="B25" s="110" t="s">
        <v>78</v>
      </c>
      <c r="C25" s="110">
        <v>0.75</v>
      </c>
      <c r="D25" s="110" t="s">
        <v>124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126</v>
      </c>
      <c r="B26" s="110" t="s">
        <v>78</v>
      </c>
      <c r="C26" s="110">
        <v>0.5</v>
      </c>
      <c r="D26" s="110" t="s">
        <v>124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127</v>
      </c>
      <c r="B27" s="110" t="s">
        <v>78</v>
      </c>
      <c r="C27" s="110">
        <v>0.5</v>
      </c>
      <c r="D27" s="110" t="s">
        <v>128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129</v>
      </c>
      <c r="B28" s="110" t="s">
        <v>78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64</v>
      </c>
      <c r="B29" s="111" t="s">
        <v>78</v>
      </c>
      <c r="C29" s="111">
        <v>4</v>
      </c>
      <c r="D29" s="111" t="s">
        <v>80</v>
      </c>
      <c r="E29" s="147">
        <v>30000</v>
      </c>
      <c r="F29" s="104">
        <f t="shared" si="0"/>
        <v>120000</v>
      </c>
    </row>
    <row r="30" spans="1:6" x14ac:dyDescent="0.25">
      <c r="A30" s="20" t="s">
        <v>23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24</v>
      </c>
      <c r="B32" s="26"/>
      <c r="C32" s="27"/>
      <c r="D32" s="27"/>
      <c r="E32" s="28"/>
      <c r="F32" s="28"/>
    </row>
    <row r="33" spans="1:6" ht="24.75" thickBot="1" x14ac:dyDescent="0.3">
      <c r="A33" s="117" t="s">
        <v>16</v>
      </c>
      <c r="B33" s="118" t="s">
        <v>17</v>
      </c>
      <c r="C33" s="118" t="s">
        <v>18</v>
      </c>
      <c r="D33" s="117" t="s">
        <v>19</v>
      </c>
      <c r="E33" s="118" t="s">
        <v>20</v>
      </c>
      <c r="F33" s="117" t="s">
        <v>21</v>
      </c>
    </row>
    <row r="34" spans="1:6" ht="15.75" thickBot="1" x14ac:dyDescent="0.3">
      <c r="A34" s="151" t="s">
        <v>27</v>
      </c>
      <c r="B34" s="152" t="s">
        <v>82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72</v>
      </c>
      <c r="B35" s="154" t="s">
        <v>82</v>
      </c>
      <c r="C35" s="154">
        <v>0.5</v>
      </c>
      <c r="D35" s="154" t="s">
        <v>124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81</v>
      </c>
      <c r="B36" s="154" t="s">
        <v>82</v>
      </c>
      <c r="C36" s="154">
        <v>0.5</v>
      </c>
      <c r="D36" s="154" t="s">
        <v>124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66</v>
      </c>
      <c r="B37" s="156" t="s">
        <v>82</v>
      </c>
      <c r="C37" s="156">
        <v>0.5</v>
      </c>
      <c r="D37" s="156" t="s">
        <v>80</v>
      </c>
      <c r="E37" s="153">
        <v>40000</v>
      </c>
      <c r="F37" s="104">
        <f t="shared" si="1"/>
        <v>20000</v>
      </c>
    </row>
    <row r="38" spans="1:6" x14ac:dyDescent="0.25">
      <c r="A38" s="119" t="s">
        <v>25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26</v>
      </c>
      <c r="B40" s="26"/>
      <c r="C40" s="27"/>
      <c r="D40" s="27"/>
      <c r="E40" s="28"/>
      <c r="F40" s="28"/>
    </row>
    <row r="41" spans="1:6" ht="24.75" thickBot="1" x14ac:dyDescent="0.3">
      <c r="A41" s="32" t="s">
        <v>16</v>
      </c>
      <c r="B41" s="32" t="s">
        <v>17</v>
      </c>
      <c r="C41" s="32" t="s">
        <v>18</v>
      </c>
      <c r="D41" s="32" t="s">
        <v>19</v>
      </c>
      <c r="E41" s="33" t="s">
        <v>20</v>
      </c>
      <c r="F41" s="32" t="s">
        <v>21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19</v>
      </c>
      <c r="E47" s="33" t="s">
        <v>20</v>
      </c>
      <c r="F47" s="33" t="s">
        <v>21</v>
      </c>
    </row>
    <row r="48" spans="1:6" x14ac:dyDescent="0.25">
      <c r="A48" s="126" t="s">
        <v>67</v>
      </c>
      <c r="B48" s="123"/>
      <c r="C48" s="123"/>
      <c r="D48" s="123"/>
      <c r="E48" s="124"/>
      <c r="F48" s="125"/>
    </row>
    <row r="49" spans="1:6" x14ac:dyDescent="0.25">
      <c r="A49" s="158" t="s">
        <v>130</v>
      </c>
      <c r="B49" s="154" t="s">
        <v>83</v>
      </c>
      <c r="C49" s="154">
        <v>150</v>
      </c>
      <c r="D49" s="154" t="s">
        <v>128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68</v>
      </c>
      <c r="B51" s="154" t="s">
        <v>83</v>
      </c>
      <c r="C51" s="154">
        <v>250</v>
      </c>
      <c r="D51" s="154" t="s">
        <v>128</v>
      </c>
      <c r="E51" s="155">
        <v>280</v>
      </c>
      <c r="F51" s="102">
        <f>E51*C51</f>
        <v>70000</v>
      </c>
    </row>
    <row r="52" spans="1:6" x14ac:dyDescent="0.25">
      <c r="A52" s="162" t="s">
        <v>117</v>
      </c>
      <c r="B52" s="154" t="s">
        <v>83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84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85</v>
      </c>
      <c r="B54" s="154" t="s">
        <v>86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131</v>
      </c>
      <c r="B55" s="154" t="s">
        <v>86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37</v>
      </c>
      <c r="B56" s="163"/>
      <c r="C56" s="163"/>
      <c r="D56" s="163"/>
      <c r="E56" s="164"/>
      <c r="F56" s="165"/>
    </row>
    <row r="57" spans="1:6" x14ac:dyDescent="0.25">
      <c r="A57" s="158" t="s">
        <v>132</v>
      </c>
      <c r="B57" s="154" t="s">
        <v>86</v>
      </c>
      <c r="C57" s="154">
        <v>0.75</v>
      </c>
      <c r="D57" s="154" t="s">
        <v>79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73</v>
      </c>
      <c r="B58" s="156" t="s">
        <v>17</v>
      </c>
      <c r="C58" s="156">
        <v>160</v>
      </c>
      <c r="D58" s="156" t="s">
        <v>94</v>
      </c>
      <c r="E58" s="157">
        <v>270</v>
      </c>
      <c r="F58" s="104">
        <f t="shared" si="2"/>
        <v>43200</v>
      </c>
    </row>
    <row r="59" spans="1:6" x14ac:dyDescent="0.25">
      <c r="A59" s="38" t="s">
        <v>36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37</v>
      </c>
      <c r="B61" s="26"/>
      <c r="C61" s="27"/>
      <c r="D61" s="27"/>
      <c r="E61" s="28"/>
      <c r="F61" s="28"/>
    </row>
    <row r="62" spans="1:6" ht="24.75" thickBot="1" x14ac:dyDescent="0.3">
      <c r="A62" s="32" t="s">
        <v>38</v>
      </c>
      <c r="B62" s="33" t="s">
        <v>31</v>
      </c>
      <c r="C62" s="33" t="s">
        <v>32</v>
      </c>
      <c r="D62" s="32" t="s">
        <v>19</v>
      </c>
      <c r="E62" s="33" t="s">
        <v>20</v>
      </c>
      <c r="F62" s="32" t="s">
        <v>21</v>
      </c>
    </row>
    <row r="63" spans="1:6" ht="15.75" thickBot="1" x14ac:dyDescent="0.3">
      <c r="A63" s="167" t="s">
        <v>133</v>
      </c>
      <c r="B63" s="168" t="s">
        <v>134</v>
      </c>
      <c r="C63" s="168">
        <v>4</v>
      </c>
      <c r="D63" s="168" t="s">
        <v>94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39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40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41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42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43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44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45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46</v>
      </c>
      <c r="B74" s="85"/>
      <c r="C74" s="85"/>
      <c r="D74" s="85"/>
      <c r="E74" s="86"/>
      <c r="F74" s="55"/>
    </row>
    <row r="75" spans="1:6" x14ac:dyDescent="0.25">
      <c r="A75" s="87" t="s">
        <v>47</v>
      </c>
      <c r="B75" s="57"/>
      <c r="C75" s="57"/>
      <c r="D75" s="57"/>
      <c r="E75" s="88"/>
      <c r="F75" s="55"/>
    </row>
    <row r="76" spans="1:6" x14ac:dyDescent="0.25">
      <c r="A76" s="87" t="s">
        <v>48</v>
      </c>
      <c r="B76" s="57"/>
      <c r="C76" s="57"/>
      <c r="D76" s="57"/>
      <c r="E76" s="88"/>
      <c r="F76" s="55"/>
    </row>
    <row r="77" spans="1:6" x14ac:dyDescent="0.25">
      <c r="A77" s="87" t="s">
        <v>49</v>
      </c>
      <c r="B77" s="57"/>
      <c r="C77" s="57"/>
      <c r="D77" s="57"/>
      <c r="E77" s="88"/>
      <c r="F77" s="55"/>
    </row>
    <row r="78" spans="1:6" x14ac:dyDescent="0.25">
      <c r="A78" s="87" t="s">
        <v>50</v>
      </c>
      <c r="B78" s="57"/>
      <c r="C78" s="57"/>
      <c r="D78" s="57"/>
      <c r="E78" s="88"/>
      <c r="F78" s="55"/>
    </row>
    <row r="79" spans="1:6" x14ac:dyDescent="0.25">
      <c r="A79" s="87" t="s">
        <v>51</v>
      </c>
      <c r="B79" s="57"/>
      <c r="C79" s="57"/>
      <c r="D79" s="57"/>
      <c r="E79" s="88"/>
      <c r="F79" s="55"/>
    </row>
    <row r="80" spans="1:6" ht="15.75" thickBot="1" x14ac:dyDescent="0.3">
      <c r="A80" s="89" t="s">
        <v>52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1" t="s">
        <v>53</v>
      </c>
      <c r="B82" s="282"/>
      <c r="C82" s="81"/>
      <c r="D82" s="49"/>
      <c r="E82" s="49"/>
      <c r="F82" s="55"/>
    </row>
    <row r="83" spans="1:6" x14ac:dyDescent="0.25">
      <c r="A83" s="74" t="s">
        <v>38</v>
      </c>
      <c r="B83" s="50" t="s">
        <v>54</v>
      </c>
      <c r="C83" s="75" t="s">
        <v>55</v>
      </c>
      <c r="D83" s="49"/>
      <c r="E83" s="49"/>
      <c r="F83" s="55"/>
    </row>
    <row r="84" spans="1:6" x14ac:dyDescent="0.25">
      <c r="A84" s="76" t="s">
        <v>56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57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58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59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60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61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98</v>
      </c>
      <c r="C93" s="95"/>
      <c r="D93" s="96"/>
      <c r="E93" s="53"/>
      <c r="F93" s="55"/>
    </row>
    <row r="94" spans="1:6" x14ac:dyDescent="0.25">
      <c r="A94" s="97" t="s">
        <v>70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71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62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Festulolium Trébol blanco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2022-05-13T13:37:37Z</cp:lastPrinted>
  <dcterms:created xsi:type="dcterms:W3CDTF">2020-11-27T12:49:26Z</dcterms:created>
  <dcterms:modified xsi:type="dcterms:W3CDTF">2022-06-21T23:03:49Z</dcterms:modified>
</cp:coreProperties>
</file>