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6" documentId="11_78D81DD0E39FF149C7194D4AD3057671230BE389" xr6:coauthVersionLast="47" xr6:coauthVersionMax="47" xr10:uidLastSave="{C733F1D2-4877-49D3-BE04-DBE48DDB570F}"/>
  <bookViews>
    <workbookView xWindow="0" yWindow="0" windowWidth="17970" windowHeight="6030" xr2:uid="{00000000-000D-0000-FFFF-FFFF00000000}"/>
  </bookViews>
  <sheets>
    <sheet name="Nogales Chandler 2022" sheetId="3" r:id="rId1"/>
  </sheets>
  <definedNames>
    <definedName name="_xlnm.Print_Area" localSheetId="0">'Nogales Chandler 2022'!$A$1:$G$96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3" l="1"/>
  <c r="G21" i="3" l="1"/>
  <c r="D93" i="3"/>
  <c r="C84" i="3"/>
  <c r="G63" i="3"/>
  <c r="G61" i="3"/>
  <c r="G60" i="3"/>
  <c r="G59" i="3"/>
  <c r="G54" i="3"/>
  <c r="G52" i="3"/>
  <c r="G50" i="3"/>
  <c r="G49" i="3"/>
  <c r="G48" i="3"/>
  <c r="G46" i="3"/>
  <c r="G45" i="3"/>
  <c r="G44" i="3"/>
  <c r="G43" i="3"/>
  <c r="G42" i="3"/>
  <c r="G36" i="3"/>
  <c r="G35" i="3"/>
  <c r="G25" i="3"/>
  <c r="G24" i="3"/>
  <c r="G23" i="3"/>
  <c r="G22" i="3"/>
  <c r="G12" i="3"/>
  <c r="G69" i="3" s="1"/>
  <c r="G55" i="3" l="1"/>
  <c r="G64" i="3"/>
  <c r="C87" i="3" s="1"/>
  <c r="G37" i="3"/>
  <c r="C85" i="3" s="1"/>
  <c r="C86" i="3"/>
  <c r="G26" i="3"/>
  <c r="C83" i="3" l="1"/>
  <c r="G66" i="3"/>
  <c r="G67" i="3" s="1"/>
  <c r="C88" i="3" s="1"/>
  <c r="C89" i="3" s="1"/>
  <c r="G68" i="3" l="1"/>
  <c r="E94" i="3" s="1"/>
  <c r="D86" i="3"/>
  <c r="D87" i="3"/>
  <c r="D85" i="3"/>
  <c r="D83" i="3"/>
  <c r="D88" i="3"/>
  <c r="G70" i="3" l="1"/>
  <c r="C94" i="3"/>
  <c r="D94" i="3"/>
  <c r="D89" i="3"/>
</calcChain>
</file>

<file path=xl/sharedStrings.xml><?xml version="1.0" encoding="utf-8"?>
<sst xmlns="http://schemas.openxmlformats.org/spreadsheetml/2006/main" count="175" uniqueCount="124">
  <si>
    <t>RUBRO O CULTIVO</t>
  </si>
  <si>
    <t>Nogal (año 5)</t>
  </si>
  <si>
    <t>RENDIMIENTO (Kg/ha)</t>
  </si>
  <si>
    <t>VARIEDAD</t>
  </si>
  <si>
    <t>Chandler</t>
  </si>
  <si>
    <t>FECHA ESTIMADA  PRECIO VENTA</t>
  </si>
  <si>
    <t>Mayo - Junio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</si>
  <si>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</si>
  <si>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</si>
  <si>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</si>
  <si>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</si>
  <si>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</si>
  <si>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</si>
  <si>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</si>
  <si>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</si>
  <si>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</si>
  <si>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 xml:space="preserve">Mercado Externo - Interno </t>
  </si>
  <si>
    <t>COMUNA/LOCALIDAD</t>
  </si>
  <si>
    <t>Todas las comunas</t>
  </si>
  <si>
    <t>FECHA DE COSECHA</t>
  </si>
  <si>
    <t>Mayo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</si>
  <si>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</si>
  <si>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</si>
  <si>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</si>
  <si>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</si>
  <si>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</si>
  <si>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</si>
  <si>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</si>
  <si>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</si>
  <si>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</si>
  <si>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</si>
  <si>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</si>
  <si>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</si>
  <si>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</si>
  <si>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</si>
  <si>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Riego y Aplicación de Fertilizantes</t>
  </si>
  <si>
    <t>Aplicación de productos fitosanitarios</t>
  </si>
  <si>
    <t>Agosto - Marzo</t>
  </si>
  <si>
    <t xml:space="preserve">Control de Malezas </t>
  </si>
  <si>
    <t>Cosecha Secado y Selección del Producto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</si>
  <si>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</si>
  <si>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</si>
  <si>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</si>
  <si>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</si>
  <si>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</si>
  <si>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</si>
  <si>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Maquinaria Aplicación de Agroquimico</t>
  </si>
  <si>
    <t>JM</t>
  </si>
  <si>
    <t>Agosto - Enero</t>
  </si>
  <si>
    <t>Maquinaria aplicación de herbicidas</t>
  </si>
  <si>
    <t>Octubre - Noviembre</t>
  </si>
  <si>
    <t>Subtotal Costo Maquinaria</t>
  </si>
  <si>
    <t>INSUMOS</t>
  </si>
  <si>
    <t>Insumos</t>
  </si>
  <si>
    <t>Unidad (Kg/l/u)</t>
  </si>
  <si>
    <t>Cantidad (Kg/l/u)</t>
  </si>
  <si>
    <t>FERTILIZANTE</t>
  </si>
  <si>
    <t xml:space="preserve">Ultrasol </t>
  </si>
  <si>
    <t>kg</t>
  </si>
  <si>
    <t xml:space="preserve">Septiembre - Abril </t>
  </si>
  <si>
    <t>Novatec 45</t>
  </si>
  <si>
    <t>Nutrafol Zinc Flow 75</t>
  </si>
  <si>
    <t>Lt</t>
  </si>
  <si>
    <t>Basfoliar Kelp</t>
  </si>
  <si>
    <t>Humus Casa</t>
  </si>
  <si>
    <t>Septiembre - Octubre</t>
  </si>
  <si>
    <t>HERBICIDA</t>
  </si>
  <si>
    <t xml:space="preserve">Glifosato 48 % </t>
  </si>
  <si>
    <t xml:space="preserve">Galigan </t>
  </si>
  <si>
    <t>Gesatop</t>
  </si>
  <si>
    <t>INSECTICIDA</t>
  </si>
  <si>
    <t>Intrepid</t>
  </si>
  <si>
    <t>Octubre - Enero</t>
  </si>
  <si>
    <t>REGULADORES DE CRECIMIENTO</t>
  </si>
  <si>
    <t>Cianamida Hidrogenada</t>
  </si>
  <si>
    <t>Agosto</t>
  </si>
  <si>
    <t>Subtotal Insumos</t>
  </si>
  <si>
    <t>OTROS</t>
  </si>
  <si>
    <t>Item</t>
  </si>
  <si>
    <t>Aliett 80 WP (Control phythoptora)</t>
  </si>
  <si>
    <t>Kg</t>
  </si>
  <si>
    <t>3</t>
  </si>
  <si>
    <t>Octubre</t>
  </si>
  <si>
    <t>42500</t>
  </si>
  <si>
    <t>Humic Pam (retenedores de humedad)</t>
  </si>
  <si>
    <t>Octubre - Marzo</t>
  </si>
  <si>
    <t>3621</t>
  </si>
  <si>
    <t>Stuka Max (desinfección Bodega)</t>
  </si>
  <si>
    <t>Marzo - Abril</t>
  </si>
  <si>
    <t>19800</t>
  </si>
  <si>
    <t>Gas Secador</t>
  </si>
  <si>
    <t>Abril - Junio</t>
  </si>
  <si>
    <t>Electricidad</t>
  </si>
  <si>
    <t>Kw/hora</t>
  </si>
  <si>
    <t>1200</t>
  </si>
  <si>
    <t>Todo El año</t>
  </si>
  <si>
    <t>194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</si>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</sst>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;[Red]0"/>
    <numFmt numFmtId="168" formatCode="[$$-340A]#,##0;[Red][$$-340A]#,##0"/>
    <numFmt numFmtId="169" formatCode="0.0;[Red]0.0"/>
  </numFmts>
  <fonts count="14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4"/>
      <color rgb="FF0C3468"/>
      <name val="Arial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19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/>
    </xf>
    <xf numFmtId="17" fontId="5" fillId="0" borderId="57" xfId="1" applyNumberFormat="1" applyFont="1" applyBorder="1" applyAlignment="1">
      <alignment horizontal="right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1" fillId="0" borderId="0" xfId="0" applyNumberFormat="1" applyFont="1"/>
    <xf numFmtId="0" fontId="12" fillId="0" borderId="0" xfId="0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vertical="center" wrapText="1"/>
    </xf>
    <xf numFmtId="3" fontId="1" fillId="2" borderId="5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3" fillId="9" borderId="50" xfId="0" applyNumberFormat="1" applyFont="1" applyFill="1" applyBorder="1" applyAlignment="1">
      <alignment horizontal="left" vertical="center"/>
    </xf>
    <xf numFmtId="49" fontId="13" fillId="9" borderId="50" xfId="0" applyNumberFormat="1" applyFont="1" applyFill="1" applyBorder="1" applyAlignment="1">
      <alignment horizontal="center" vertical="center" wrapText="1"/>
    </xf>
    <xf numFmtId="49" fontId="13" fillId="9" borderId="50" xfId="0" applyNumberFormat="1" applyFont="1" applyFill="1" applyBorder="1" applyAlignment="1">
      <alignment horizontal="center" vertical="center"/>
    </xf>
    <xf numFmtId="167" fontId="13" fillId="9" borderId="50" xfId="0" applyNumberFormat="1" applyFont="1" applyFill="1" applyBorder="1" applyAlignment="1">
      <alignment horizontal="center" vertical="center" wrapText="1"/>
    </xf>
    <xf numFmtId="168" fontId="13" fillId="9" borderId="5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9" fontId="13" fillId="9" borderId="50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wrapText="1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160192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81775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1019174</xdr:colOff>
      <xdr:row>0</xdr:row>
      <xdr:rowOff>161925</xdr:rowOff>
    </xdr:from>
    <xdr:to>
      <xdr:col>6</xdr:col>
      <xdr:colOff>464992</xdr:colOff>
      <xdr:row>7</xdr:row>
      <xdr:rowOff>3509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81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9"/>
  <sheetViews>
    <sheetView tabSelected="1" zoomScale="110" zoomScaleNormal="110" workbookViewId="0">
      <selection activeCell="J56" sqref="J56"/>
    </sheetView>
  </sheetViews>
  <sheetFormatPr defaultColWidth="10.85546875" defaultRowHeight="11.25" customHeight="1"/>
  <cols>
    <col min="1" max="1" width="2.42578125" style="1" customWidth="1"/>
    <col min="2" max="2" width="28.140625" style="1" customWidth="1"/>
    <col min="3" max="3" width="15.570312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22.5703125" style="23" bestFit="1" customWidth="1"/>
    <col min="8" max="255" width="10.85546875" style="1" customWidth="1"/>
  </cols>
  <sheetData>
    <row r="1" spans="1:7" ht="15" customHeight="1">
      <c r="A1" s="2"/>
      <c r="B1" s="140"/>
      <c r="C1" s="140"/>
      <c r="D1" s="140"/>
      <c r="E1" s="140"/>
      <c r="F1" s="140"/>
      <c r="G1" s="152"/>
    </row>
    <row r="2" spans="1:7" ht="15" customHeight="1">
      <c r="A2" s="2"/>
      <c r="B2" s="140"/>
      <c r="C2" s="140"/>
      <c r="D2" s="140"/>
      <c r="E2" s="140"/>
      <c r="F2" s="140"/>
      <c r="G2" s="152"/>
    </row>
    <row r="3" spans="1:7" ht="15" customHeight="1">
      <c r="A3" s="2"/>
      <c r="B3" s="140"/>
      <c r="C3" s="140"/>
      <c r="D3" s="140"/>
      <c r="E3" s="140"/>
      <c r="F3" s="140"/>
      <c r="G3" s="152"/>
    </row>
    <row r="4" spans="1:7" ht="15" customHeight="1">
      <c r="A4" s="2"/>
      <c r="B4" s="140"/>
      <c r="C4" s="140"/>
      <c r="D4" s="140"/>
      <c r="E4" s="140"/>
      <c r="F4" s="140"/>
      <c r="G4" s="152"/>
    </row>
    <row r="5" spans="1:7" ht="15" customHeight="1">
      <c r="A5" s="2"/>
      <c r="B5" s="140"/>
      <c r="C5" s="140"/>
      <c r="D5" s="140"/>
      <c r="E5" s="140"/>
      <c r="F5" s="140"/>
      <c r="G5" s="152"/>
    </row>
    <row r="6" spans="1:7" ht="15" customHeight="1">
      <c r="A6" s="2"/>
      <c r="B6" s="140"/>
      <c r="C6" s="140"/>
      <c r="D6" s="140"/>
      <c r="E6" s="140"/>
      <c r="F6" s="140"/>
      <c r="G6" s="152"/>
    </row>
    <row r="7" spans="1:7" ht="15" customHeight="1">
      <c r="A7" s="2"/>
      <c r="B7" s="140"/>
      <c r="C7" s="140"/>
      <c r="D7" s="140"/>
      <c r="E7" s="140"/>
      <c r="F7" s="140"/>
      <c r="G7" s="152"/>
    </row>
    <row r="8" spans="1:7" ht="15" customHeight="1">
      <c r="A8" s="2"/>
      <c r="B8" s="138"/>
      <c r="C8" s="139"/>
      <c r="D8" s="140"/>
      <c r="E8" s="139"/>
      <c r="F8" s="139"/>
      <c r="G8" s="141"/>
    </row>
    <row r="9" spans="1:7" ht="15" customHeight="1">
      <c r="A9" s="3"/>
      <c r="B9" s="32" t="s">
        <v>0</v>
      </c>
      <c r="C9" s="5" t="s">
        <v>1</v>
      </c>
      <c r="D9" s="33"/>
      <c r="E9" s="160" t="s">
        <v>2</v>
      </c>
      <c r="F9" s="161"/>
      <c r="G9" s="29">
        <v>4500</v>
      </c>
    </row>
    <row r="10" spans="1:7" ht="15" customHeight="1">
      <c r="A10" s="3"/>
      <c r="B10" s="4" t="s">
        <v>3</v>
      </c>
      <c r="C10" s="24" t="s">
        <v>4</v>
      </c>
      <c r="D10" s="33"/>
      <c r="E10" s="162" t="s">
        <v>5</v>
      </c>
      <c r="F10" s="163"/>
      <c r="G10" s="5" t="s">
        <v>6</v>
      </c>
    </row>
    <row r="11" spans="1:7" ht="15" customHeight="1">
      <c r="A11" s="3"/>
      <c r="B11" s="4" t="s">
        <v>7</v>
      </c>
      <c r="C11" s="5" t="s">
        <v>8</v>
      </c>
      <c r="D11" s="33"/>
      <c r="E11" s="162" t="s">
        <v>9</v>
      </c>
      <c r="F11" s="163"/>
      <c r="G11" s="22">
        <v>1650</v>
      </c>
    </row>
    <row r="12" spans="1:7" ht="15" customHeight="1">
      <c r="A12" s="3"/>
      <c r="B12" s="4" t="s">
        <v>10</v>
      </c>
      <c r="C12" s="6" t="s">
        <v>11</v>
      </c>
      <c r="D12" s="33"/>
      <c r="E12" s="136" t="s">
        <v>12</v>
      </c>
      <c r="F12" s="137"/>
      <c r="G12" s="16">
        <f>G9*G11</f>
        <v>7425000</v>
      </c>
    </row>
    <row r="13" spans="1:7" ht="15" customHeight="1">
      <c r="A13" s="3"/>
      <c r="B13" s="4" t="s">
        <v>13</v>
      </c>
      <c r="C13" s="5" t="s">
        <v>14</v>
      </c>
      <c r="D13" s="33"/>
      <c r="E13" s="162" t="s">
        <v>15</v>
      </c>
      <c r="F13" s="163"/>
      <c r="G13" s="5" t="s">
        <v>16</v>
      </c>
    </row>
    <row r="14" spans="1:7" ht="15" customHeight="1">
      <c r="A14" s="3"/>
      <c r="B14" s="4" t="s">
        <v>17</v>
      </c>
      <c r="C14" s="5" t="s">
        <v>18</v>
      </c>
      <c r="D14" s="33"/>
      <c r="E14" s="162" t="s">
        <v>19</v>
      </c>
      <c r="F14" s="163"/>
      <c r="G14" s="5" t="s">
        <v>20</v>
      </c>
    </row>
    <row r="15" spans="1:7" ht="15" customHeight="1">
      <c r="A15" s="3"/>
      <c r="B15" s="4" t="s">
        <v>21</v>
      </c>
      <c r="C15" s="31">
        <v>44713</v>
      </c>
      <c r="D15" s="33"/>
      <c r="E15" s="166" t="s">
        <v>22</v>
      </c>
      <c r="F15" s="167"/>
      <c r="G15" s="6" t="s">
        <v>23</v>
      </c>
    </row>
    <row r="16" spans="1:7" ht="12" customHeight="1">
      <c r="A16" s="2"/>
      <c r="B16" s="142"/>
      <c r="C16" s="143"/>
      <c r="D16" s="139"/>
      <c r="E16" s="144"/>
      <c r="F16" s="144"/>
      <c r="G16" s="145"/>
    </row>
    <row r="17" spans="1:7" ht="12" customHeight="1">
      <c r="A17" s="7"/>
      <c r="B17" s="158" t="s">
        <v>24</v>
      </c>
      <c r="C17" s="159"/>
      <c r="D17" s="159"/>
      <c r="E17" s="159"/>
      <c r="F17" s="159"/>
      <c r="G17" s="159"/>
    </row>
    <row r="18" spans="1:7" ht="12" customHeight="1">
      <c r="A18" s="2"/>
      <c r="B18" s="146"/>
      <c r="C18" s="147"/>
      <c r="D18" s="147"/>
      <c r="E18" s="147"/>
      <c r="F18" s="148"/>
      <c r="G18" s="149"/>
    </row>
    <row r="19" spans="1:7" ht="12" customHeight="1">
      <c r="A19" s="3"/>
      <c r="B19" s="34" t="s">
        <v>25</v>
      </c>
      <c r="C19" s="35"/>
      <c r="D19" s="36"/>
      <c r="E19" s="36"/>
      <c r="F19" s="36"/>
      <c r="G19" s="37"/>
    </row>
    <row r="20" spans="1:7" ht="24" customHeight="1">
      <c r="A20" s="7"/>
      <c r="B20" s="38" t="s">
        <v>26</v>
      </c>
      <c r="C20" s="38" t="s">
        <v>27</v>
      </c>
      <c r="D20" s="38" t="s">
        <v>28</v>
      </c>
      <c r="E20" s="38" t="s">
        <v>29</v>
      </c>
      <c r="F20" s="38" t="s">
        <v>30</v>
      </c>
      <c r="G20" s="38" t="s">
        <v>31</v>
      </c>
    </row>
    <row r="21" spans="1:7" ht="15" customHeight="1">
      <c r="A21" s="7"/>
      <c r="B21" s="118" t="s">
        <v>32</v>
      </c>
      <c r="C21" s="119" t="s">
        <v>33</v>
      </c>
      <c r="D21" s="120">
        <v>8</v>
      </c>
      <c r="E21" s="119" t="s">
        <v>34</v>
      </c>
      <c r="F21" s="121">
        <v>25000</v>
      </c>
      <c r="G21" s="121">
        <f>D21*F21</f>
        <v>200000</v>
      </c>
    </row>
    <row r="22" spans="1:7" ht="15">
      <c r="A22" s="7"/>
      <c r="B22" s="118" t="s">
        <v>35</v>
      </c>
      <c r="C22" s="119" t="s">
        <v>33</v>
      </c>
      <c r="D22" s="122">
        <v>32</v>
      </c>
      <c r="E22" s="119" t="s">
        <v>34</v>
      </c>
      <c r="F22" s="121">
        <v>25000</v>
      </c>
      <c r="G22" s="121">
        <f t="shared" ref="G22:G25" si="0">D22*F22</f>
        <v>800000</v>
      </c>
    </row>
    <row r="23" spans="1:7" ht="15" customHeight="1">
      <c r="A23" s="7"/>
      <c r="B23" s="118" t="s">
        <v>36</v>
      </c>
      <c r="C23" s="119" t="s">
        <v>33</v>
      </c>
      <c r="D23" s="120">
        <v>4</v>
      </c>
      <c r="E23" s="119" t="s">
        <v>37</v>
      </c>
      <c r="F23" s="121">
        <v>25000</v>
      </c>
      <c r="G23" s="121">
        <f t="shared" si="0"/>
        <v>100000</v>
      </c>
    </row>
    <row r="24" spans="1:7" ht="15" customHeight="1">
      <c r="A24" s="7"/>
      <c r="B24" s="118" t="s">
        <v>38</v>
      </c>
      <c r="C24" s="119" t="s">
        <v>33</v>
      </c>
      <c r="D24" s="120">
        <v>6</v>
      </c>
      <c r="E24" s="119" t="s">
        <v>34</v>
      </c>
      <c r="F24" s="121">
        <v>25000</v>
      </c>
      <c r="G24" s="121">
        <f t="shared" si="0"/>
        <v>150000</v>
      </c>
    </row>
    <row r="25" spans="1:7" ht="15" customHeight="1">
      <c r="A25" s="7"/>
      <c r="B25" s="123" t="s">
        <v>39</v>
      </c>
      <c r="C25" s="119" t="s">
        <v>33</v>
      </c>
      <c r="D25" s="122">
        <v>42</v>
      </c>
      <c r="E25" s="119" t="s">
        <v>40</v>
      </c>
      <c r="F25" s="121">
        <v>25000</v>
      </c>
      <c r="G25" s="121">
        <f t="shared" si="0"/>
        <v>1050000</v>
      </c>
    </row>
    <row r="26" spans="1:7" ht="12.75" customHeight="1">
      <c r="A26" s="7"/>
      <c r="B26" s="9" t="s">
        <v>41</v>
      </c>
      <c r="C26" s="10"/>
      <c r="D26" s="10"/>
      <c r="E26" s="10"/>
      <c r="F26" s="11"/>
      <c r="G26" s="27">
        <f>G21+G22+G23+G24+G25</f>
        <v>2300000</v>
      </c>
    </row>
    <row r="27" spans="1:7" ht="12.75" customHeight="1">
      <c r="A27" s="7"/>
      <c r="B27" s="146"/>
      <c r="C27" s="148"/>
      <c r="D27" s="148"/>
      <c r="E27" s="148"/>
      <c r="F27" s="150"/>
      <c r="G27" s="151"/>
    </row>
    <row r="28" spans="1:7" ht="12.75" customHeight="1">
      <c r="A28" s="7"/>
      <c r="B28" s="40" t="s">
        <v>42</v>
      </c>
      <c r="C28" s="41"/>
      <c r="D28" s="42"/>
      <c r="E28" s="42"/>
      <c r="F28" s="43"/>
      <c r="G28" s="44"/>
    </row>
    <row r="29" spans="1:7" ht="12.75" customHeight="1">
      <c r="A29" s="7"/>
      <c r="B29" s="45" t="s">
        <v>26</v>
      </c>
      <c r="C29" s="46" t="s">
        <v>27</v>
      </c>
      <c r="D29" s="46" t="s">
        <v>28</v>
      </c>
      <c r="E29" s="45" t="s">
        <v>43</v>
      </c>
      <c r="F29" s="46" t="s">
        <v>30</v>
      </c>
      <c r="G29" s="45" t="s">
        <v>31</v>
      </c>
    </row>
    <row r="30" spans="1:7" ht="15.75" customHeight="1">
      <c r="A30" s="7"/>
      <c r="B30" s="47"/>
      <c r="C30" s="48" t="s">
        <v>43</v>
      </c>
      <c r="D30" s="48" t="s">
        <v>43</v>
      </c>
      <c r="E30" s="48" t="s">
        <v>43</v>
      </c>
      <c r="F30" s="49" t="s">
        <v>43</v>
      </c>
      <c r="G30" s="50"/>
    </row>
    <row r="31" spans="1:7" ht="12.75" customHeight="1">
      <c r="A31" s="7"/>
      <c r="B31" s="12" t="s">
        <v>44</v>
      </c>
      <c r="C31" s="13"/>
      <c r="D31" s="13"/>
      <c r="E31" s="13"/>
      <c r="F31" s="51"/>
      <c r="G31" s="28"/>
    </row>
    <row r="32" spans="1:7" ht="12.75" customHeight="1">
      <c r="A32" s="7"/>
      <c r="B32" s="52"/>
      <c r="C32" s="53"/>
      <c r="D32" s="53"/>
      <c r="E32" s="53"/>
      <c r="F32" s="54"/>
      <c r="G32" s="55"/>
    </row>
    <row r="33" spans="1:9" ht="12.75" customHeight="1">
      <c r="A33" s="7"/>
      <c r="B33" s="40" t="s">
        <v>45</v>
      </c>
      <c r="C33" s="41"/>
      <c r="D33" s="42"/>
      <c r="E33" s="42"/>
      <c r="F33" s="43"/>
      <c r="G33" s="44"/>
    </row>
    <row r="34" spans="1:9" ht="12" customHeight="1">
      <c r="A34" s="2"/>
      <c r="B34" s="56" t="s">
        <v>26</v>
      </c>
      <c r="C34" s="56" t="s">
        <v>27</v>
      </c>
      <c r="D34" s="56" t="s">
        <v>28</v>
      </c>
      <c r="E34" s="56" t="s">
        <v>29</v>
      </c>
      <c r="F34" s="57" t="s">
        <v>30</v>
      </c>
      <c r="G34" s="56" t="s">
        <v>31</v>
      </c>
    </row>
    <row r="35" spans="1:9" ht="15" customHeight="1">
      <c r="A35" s="3"/>
      <c r="B35" s="135" t="s">
        <v>46</v>
      </c>
      <c r="C35" s="8" t="s">
        <v>47</v>
      </c>
      <c r="D35" s="154">
        <v>0.58333333333333337</v>
      </c>
      <c r="E35" s="8" t="s">
        <v>48</v>
      </c>
      <c r="F35" s="26">
        <v>240000</v>
      </c>
      <c r="G35" s="26">
        <f>D35*F35</f>
        <v>140000</v>
      </c>
      <c r="I35" s="116"/>
    </row>
    <row r="36" spans="1:9" ht="15" customHeight="1">
      <c r="A36" s="3"/>
      <c r="B36" s="135" t="s">
        <v>49</v>
      </c>
      <c r="C36" s="8" t="s">
        <v>47</v>
      </c>
      <c r="D36" s="154">
        <v>0</v>
      </c>
      <c r="E36" s="8" t="s">
        <v>50</v>
      </c>
      <c r="F36" s="26">
        <v>240000</v>
      </c>
      <c r="G36" s="26">
        <f t="shared" ref="G36" si="1">D36*F36</f>
        <v>0</v>
      </c>
    </row>
    <row r="37" spans="1:9" ht="12" customHeight="1">
      <c r="A37" s="3"/>
      <c r="B37" s="12" t="s">
        <v>51</v>
      </c>
      <c r="C37" s="13"/>
      <c r="D37" s="13"/>
      <c r="E37" s="13"/>
      <c r="F37" s="13"/>
      <c r="G37" s="28">
        <f>G35+G36</f>
        <v>140000</v>
      </c>
    </row>
    <row r="38" spans="1:9" ht="12" customHeight="1">
      <c r="A38" s="3"/>
      <c r="B38" s="52"/>
      <c r="C38" s="53"/>
      <c r="D38" s="53"/>
      <c r="E38" s="53"/>
      <c r="F38" s="54"/>
      <c r="G38" s="55"/>
    </row>
    <row r="39" spans="1:9" ht="12" customHeight="1">
      <c r="A39" s="2"/>
      <c r="B39" s="40" t="s">
        <v>52</v>
      </c>
      <c r="C39" s="41"/>
      <c r="D39" s="42"/>
      <c r="E39" s="42"/>
      <c r="F39" s="43"/>
      <c r="G39" s="44"/>
    </row>
    <row r="40" spans="1:9" ht="12" customHeight="1">
      <c r="A40" s="3"/>
      <c r="B40" s="58" t="s">
        <v>53</v>
      </c>
      <c r="C40" s="58" t="s">
        <v>54</v>
      </c>
      <c r="D40" s="58" t="s">
        <v>55</v>
      </c>
      <c r="E40" s="58" t="s">
        <v>29</v>
      </c>
      <c r="F40" s="58" t="s">
        <v>30</v>
      </c>
      <c r="G40" s="59" t="s">
        <v>31</v>
      </c>
    </row>
    <row r="41" spans="1:9" ht="15" customHeight="1">
      <c r="A41" s="3"/>
      <c r="B41" s="30" t="s">
        <v>56</v>
      </c>
      <c r="C41" s="17"/>
      <c r="D41" s="19"/>
      <c r="E41" s="17"/>
      <c r="F41" s="20"/>
      <c r="G41" s="20" t="s">
        <v>43</v>
      </c>
    </row>
    <row r="42" spans="1:9" ht="15" customHeight="1">
      <c r="A42" s="14"/>
      <c r="B42" s="21" t="s">
        <v>57</v>
      </c>
      <c r="C42" s="18" t="s">
        <v>58</v>
      </c>
      <c r="D42" s="18">
        <v>500</v>
      </c>
      <c r="E42" s="18" t="s">
        <v>59</v>
      </c>
      <c r="F42" s="20">
        <v>675</v>
      </c>
      <c r="G42" s="20">
        <f t="shared" ref="G42:G46" si="2">D42*F42</f>
        <v>337500</v>
      </c>
    </row>
    <row r="43" spans="1:9" ht="15" customHeight="1">
      <c r="A43" s="14"/>
      <c r="B43" s="21" t="s">
        <v>60</v>
      </c>
      <c r="C43" s="17" t="s">
        <v>58</v>
      </c>
      <c r="D43" s="19">
        <v>450</v>
      </c>
      <c r="E43" s="18" t="s">
        <v>59</v>
      </c>
      <c r="F43" s="20">
        <v>1029</v>
      </c>
      <c r="G43" s="20">
        <f t="shared" si="2"/>
        <v>463050</v>
      </c>
    </row>
    <row r="44" spans="1:9" ht="15" customHeight="1">
      <c r="A44" s="14"/>
      <c r="B44" s="21" t="s">
        <v>61</v>
      </c>
      <c r="C44" s="17" t="s">
        <v>62</v>
      </c>
      <c r="D44" s="19">
        <v>8</v>
      </c>
      <c r="E44" s="17" t="s">
        <v>50</v>
      </c>
      <c r="F44" s="20">
        <v>6550</v>
      </c>
      <c r="G44" s="20">
        <f t="shared" si="2"/>
        <v>52400</v>
      </c>
      <c r="I44" s="117"/>
    </row>
    <row r="45" spans="1:9" ht="15" customHeight="1">
      <c r="A45" s="14"/>
      <c r="B45" s="21" t="s">
        <v>63</v>
      </c>
      <c r="C45" s="17" t="s">
        <v>62</v>
      </c>
      <c r="D45" s="19">
        <v>10</v>
      </c>
      <c r="E45" s="17" t="s">
        <v>50</v>
      </c>
      <c r="F45" s="20">
        <v>7500</v>
      </c>
      <c r="G45" s="20">
        <f t="shared" si="2"/>
        <v>75000</v>
      </c>
      <c r="I45" s="117"/>
    </row>
    <row r="46" spans="1:9" ht="15" customHeight="1">
      <c r="A46" s="14"/>
      <c r="B46" s="21" t="s">
        <v>64</v>
      </c>
      <c r="C46" s="18" t="s">
        <v>62</v>
      </c>
      <c r="D46" s="18">
        <v>100</v>
      </c>
      <c r="E46" s="18" t="s">
        <v>65</v>
      </c>
      <c r="F46" s="20">
        <v>1500</v>
      </c>
      <c r="G46" s="20">
        <f t="shared" si="2"/>
        <v>150000</v>
      </c>
      <c r="H46" s="116"/>
    </row>
    <row r="47" spans="1:9" ht="15" customHeight="1">
      <c r="A47" s="14"/>
      <c r="B47" s="30" t="s">
        <v>66</v>
      </c>
      <c r="C47" s="17"/>
      <c r="D47" s="19"/>
      <c r="E47" s="17"/>
      <c r="F47" s="20"/>
      <c r="G47" s="20" t="s">
        <v>43</v>
      </c>
    </row>
    <row r="48" spans="1:9" ht="15" customHeight="1">
      <c r="A48" s="14"/>
      <c r="B48" s="21" t="s">
        <v>67</v>
      </c>
      <c r="C48" s="18" t="s">
        <v>62</v>
      </c>
      <c r="D48" s="19">
        <v>6</v>
      </c>
      <c r="E48" s="17" t="s">
        <v>50</v>
      </c>
      <c r="F48" s="20">
        <v>7500</v>
      </c>
      <c r="G48" s="20">
        <f>D48*F48</f>
        <v>45000</v>
      </c>
    </row>
    <row r="49" spans="1:11" ht="15" customHeight="1">
      <c r="A49" s="14"/>
      <c r="B49" s="21" t="s">
        <v>68</v>
      </c>
      <c r="C49" s="17" t="s">
        <v>62</v>
      </c>
      <c r="D49" s="19">
        <v>2</v>
      </c>
      <c r="E49" s="17" t="s">
        <v>50</v>
      </c>
      <c r="F49" s="20">
        <v>13300</v>
      </c>
      <c r="G49" s="20">
        <f>D49*F49</f>
        <v>26600</v>
      </c>
    </row>
    <row r="50" spans="1:11" ht="15" customHeight="1">
      <c r="A50" s="14"/>
      <c r="B50" s="21" t="s">
        <v>69</v>
      </c>
      <c r="C50" s="19" t="s">
        <v>62</v>
      </c>
      <c r="D50" s="19">
        <v>0</v>
      </c>
      <c r="E50" s="17" t="s">
        <v>50</v>
      </c>
      <c r="F50" s="20">
        <v>6000</v>
      </c>
      <c r="G50" s="20">
        <f>D50*F50</f>
        <v>0</v>
      </c>
    </row>
    <row r="51" spans="1:11" ht="15" customHeight="1">
      <c r="A51" s="14"/>
      <c r="B51" s="30" t="s">
        <v>70</v>
      </c>
      <c r="C51" s="17"/>
      <c r="D51" s="19"/>
      <c r="E51" s="17"/>
      <c r="F51" s="20"/>
      <c r="G51" s="20"/>
    </row>
    <row r="52" spans="1:11" ht="15" customHeight="1">
      <c r="A52" s="14"/>
      <c r="B52" s="21" t="s">
        <v>71</v>
      </c>
      <c r="C52" s="17" t="s">
        <v>62</v>
      </c>
      <c r="D52" s="19">
        <v>1</v>
      </c>
      <c r="E52" s="17" t="s">
        <v>72</v>
      </c>
      <c r="F52" s="20">
        <v>126000</v>
      </c>
      <c r="G52" s="20">
        <f t="shared" ref="G52:G54" si="3">D52*F52</f>
        <v>126000</v>
      </c>
      <c r="K52" s="15"/>
    </row>
    <row r="53" spans="1:11" ht="15" customHeight="1">
      <c r="A53" s="14"/>
      <c r="B53" s="30" t="s">
        <v>73</v>
      </c>
      <c r="C53" s="17"/>
      <c r="D53" s="19"/>
      <c r="E53" s="17"/>
      <c r="F53" s="20"/>
      <c r="G53" s="20"/>
      <c r="K53" s="15"/>
    </row>
    <row r="54" spans="1:11" ht="15" customHeight="1">
      <c r="A54" s="14"/>
      <c r="B54" s="21" t="s">
        <v>74</v>
      </c>
      <c r="C54" s="17" t="s">
        <v>62</v>
      </c>
      <c r="D54" s="19">
        <v>30</v>
      </c>
      <c r="E54" s="17" t="s">
        <v>75</v>
      </c>
      <c r="F54" s="20">
        <v>4500</v>
      </c>
      <c r="G54" s="20">
        <f t="shared" si="3"/>
        <v>135000</v>
      </c>
      <c r="K54" s="15"/>
    </row>
    <row r="55" spans="1:11" ht="15" customHeight="1">
      <c r="A55" s="14"/>
      <c r="B55" s="60" t="s">
        <v>76</v>
      </c>
      <c r="C55" s="61"/>
      <c r="D55" s="61"/>
      <c r="E55" s="61"/>
      <c r="F55" s="62"/>
      <c r="G55" s="63">
        <f>G42+G43+G44+G45+G46+G48+G49+G50+G52+G54</f>
        <v>1410550</v>
      </c>
      <c r="K55" s="15"/>
    </row>
    <row r="56" spans="1:11" ht="12.75" customHeight="1">
      <c r="A56" s="14"/>
      <c r="B56" s="64"/>
      <c r="C56" s="65"/>
      <c r="D56" s="65"/>
      <c r="E56" s="66"/>
      <c r="F56" s="67"/>
      <c r="G56" s="68"/>
      <c r="K56" s="15"/>
    </row>
    <row r="57" spans="1:11" ht="12.75" customHeight="1">
      <c r="A57" s="14"/>
      <c r="B57" s="40" t="s">
        <v>77</v>
      </c>
      <c r="C57" s="41"/>
      <c r="D57" s="42"/>
      <c r="E57" s="42"/>
      <c r="F57" s="43"/>
      <c r="G57" s="44"/>
    </row>
    <row r="58" spans="1:11" ht="12.75" customHeight="1">
      <c r="A58" s="14"/>
      <c r="B58" s="69" t="s">
        <v>78</v>
      </c>
      <c r="C58" s="58" t="s">
        <v>54</v>
      </c>
      <c r="D58" s="58" t="s">
        <v>55</v>
      </c>
      <c r="E58" s="69" t="s">
        <v>29</v>
      </c>
      <c r="F58" s="58" t="s">
        <v>30</v>
      </c>
      <c r="G58" s="69" t="s">
        <v>31</v>
      </c>
    </row>
    <row r="59" spans="1:11" ht="15" customHeight="1">
      <c r="A59" s="14"/>
      <c r="B59" s="130" t="s">
        <v>79</v>
      </c>
      <c r="C59" s="131" t="s">
        <v>80</v>
      </c>
      <c r="D59" s="133" t="s">
        <v>81</v>
      </c>
      <c r="E59" s="132" t="s">
        <v>82</v>
      </c>
      <c r="F59" s="134" t="s">
        <v>83</v>
      </c>
      <c r="G59" s="124">
        <f>D59*F59</f>
        <v>127500</v>
      </c>
    </row>
    <row r="60" spans="1:11" ht="15" customHeight="1">
      <c r="A60" s="14"/>
      <c r="B60" s="130" t="s">
        <v>84</v>
      </c>
      <c r="C60" s="131" t="s">
        <v>62</v>
      </c>
      <c r="D60" s="133">
        <v>40</v>
      </c>
      <c r="E60" s="132" t="s">
        <v>85</v>
      </c>
      <c r="F60" s="134" t="s">
        <v>86</v>
      </c>
      <c r="G60" s="124">
        <f>D60*F60</f>
        <v>144840</v>
      </c>
    </row>
    <row r="61" spans="1:11" ht="15" customHeight="1">
      <c r="A61" s="14"/>
      <c r="B61" s="130" t="s">
        <v>87</v>
      </c>
      <c r="C61" s="131" t="s">
        <v>62</v>
      </c>
      <c r="D61" s="153">
        <v>0.5</v>
      </c>
      <c r="E61" s="132" t="s">
        <v>88</v>
      </c>
      <c r="F61" s="134" t="s">
        <v>89</v>
      </c>
      <c r="G61" s="124">
        <f t="shared" ref="G61" si="4">D61*F61</f>
        <v>9900</v>
      </c>
    </row>
    <row r="62" spans="1:11" ht="15" customHeight="1">
      <c r="A62" s="14"/>
      <c r="B62" s="130" t="s">
        <v>90</v>
      </c>
      <c r="C62" s="131" t="s">
        <v>62</v>
      </c>
      <c r="D62" s="133">
        <v>650</v>
      </c>
      <c r="E62" s="132" t="s">
        <v>91</v>
      </c>
      <c r="F62" s="134">
        <v>300</v>
      </c>
      <c r="G62" s="124">
        <f>D62*F62</f>
        <v>195000</v>
      </c>
    </row>
    <row r="63" spans="1:11" ht="15" customHeight="1">
      <c r="A63" s="14"/>
      <c r="B63" s="130" t="s">
        <v>92</v>
      </c>
      <c r="C63" s="131" t="s">
        <v>93</v>
      </c>
      <c r="D63" s="131" t="s">
        <v>94</v>
      </c>
      <c r="E63" s="132" t="s">
        <v>95</v>
      </c>
      <c r="F63" s="131" t="s">
        <v>96</v>
      </c>
      <c r="G63" s="124">
        <f>D63*F63</f>
        <v>232800</v>
      </c>
    </row>
    <row r="64" spans="1:11" ht="15" customHeight="1">
      <c r="A64" s="14"/>
      <c r="B64" s="125" t="s">
        <v>97</v>
      </c>
      <c r="C64" s="126"/>
      <c r="D64" s="126"/>
      <c r="E64" s="127"/>
      <c r="F64" s="128"/>
      <c r="G64" s="129">
        <f>G59+G60+G61+G63</f>
        <v>515040</v>
      </c>
    </row>
    <row r="65" spans="1:9" ht="12.75" customHeight="1">
      <c r="A65" s="14"/>
      <c r="B65" s="70"/>
      <c r="C65" s="70"/>
      <c r="D65" s="70"/>
      <c r="E65" s="70"/>
      <c r="F65" s="71"/>
      <c r="G65" s="72"/>
    </row>
    <row r="66" spans="1:9" ht="12.75" customHeight="1">
      <c r="A66" s="14"/>
      <c r="B66" s="73" t="s">
        <v>98</v>
      </c>
      <c r="C66" s="74"/>
      <c r="D66" s="74"/>
      <c r="E66" s="74"/>
      <c r="F66" s="74"/>
      <c r="G66" s="75">
        <f>G26+G31+G37+G55+G64</f>
        <v>4365590</v>
      </c>
    </row>
    <row r="67" spans="1:9" ht="12.75" customHeight="1">
      <c r="A67" s="14"/>
      <c r="B67" s="76" t="s">
        <v>99</v>
      </c>
      <c r="C67" s="77"/>
      <c r="D67" s="77"/>
      <c r="E67" s="77"/>
      <c r="F67" s="77"/>
      <c r="G67" s="78">
        <f>G66*0.05</f>
        <v>218279.5</v>
      </c>
    </row>
    <row r="68" spans="1:9" ht="12.75" customHeight="1">
      <c r="A68" s="14"/>
      <c r="B68" s="79" t="s">
        <v>100</v>
      </c>
      <c r="C68" s="80"/>
      <c r="D68" s="80"/>
      <c r="E68" s="80"/>
      <c r="F68" s="80"/>
      <c r="G68" s="81">
        <f>G67+G66</f>
        <v>4583869.5</v>
      </c>
    </row>
    <row r="69" spans="1:9" ht="12.75" customHeight="1">
      <c r="A69" s="14"/>
      <c r="B69" s="76" t="s">
        <v>101</v>
      </c>
      <c r="C69" s="77"/>
      <c r="D69" s="77"/>
      <c r="E69" s="77"/>
      <c r="F69" s="77"/>
      <c r="G69" s="78">
        <f>G12</f>
        <v>7425000</v>
      </c>
    </row>
    <row r="70" spans="1:9" ht="12.75" customHeight="1">
      <c r="A70" s="14"/>
      <c r="B70" s="82" t="s">
        <v>102</v>
      </c>
      <c r="C70" s="83"/>
      <c r="D70" s="83"/>
      <c r="E70" s="83"/>
      <c r="F70" s="83"/>
      <c r="G70" s="75">
        <f>G69-G68</f>
        <v>2841130.5</v>
      </c>
    </row>
    <row r="71" spans="1:9" ht="12.75" customHeight="1">
      <c r="A71" s="14"/>
      <c r="B71" s="84" t="s">
        <v>103</v>
      </c>
      <c r="C71" s="85"/>
      <c r="D71" s="85"/>
      <c r="E71" s="85"/>
      <c r="F71" s="85"/>
      <c r="G71" s="86"/>
    </row>
    <row r="72" spans="1:9" ht="12.75" customHeight="1" thickBot="1">
      <c r="A72" s="14"/>
      <c r="B72" s="87"/>
      <c r="C72" s="85"/>
      <c r="D72" s="85"/>
      <c r="E72" s="85"/>
      <c r="F72" s="85"/>
      <c r="G72" s="86"/>
    </row>
    <row r="73" spans="1:9" ht="12.95" customHeight="1">
      <c r="A73" s="14"/>
      <c r="B73" s="88" t="s">
        <v>104</v>
      </c>
      <c r="C73" s="89"/>
      <c r="D73" s="89"/>
      <c r="E73" s="89"/>
      <c r="F73" s="90"/>
      <c r="G73" s="86"/>
    </row>
    <row r="74" spans="1:9" ht="12.95" customHeight="1">
      <c r="A74" s="2"/>
      <c r="B74" s="91" t="s">
        <v>105</v>
      </c>
      <c r="C74" s="92"/>
      <c r="D74" s="92"/>
      <c r="E74" s="92"/>
      <c r="F74" s="93"/>
      <c r="G74" s="86"/>
    </row>
    <row r="75" spans="1:9" ht="12.95" customHeight="1">
      <c r="A75" s="3"/>
      <c r="B75" s="91" t="s">
        <v>106</v>
      </c>
      <c r="C75" s="92"/>
      <c r="D75" s="92"/>
      <c r="E75" s="92"/>
      <c r="F75" s="93"/>
      <c r="G75" s="86"/>
    </row>
    <row r="76" spans="1:9" ht="12.95" customHeight="1">
      <c r="A76" s="3"/>
      <c r="B76" s="91" t="s">
        <v>107</v>
      </c>
      <c r="C76" s="92"/>
      <c r="D76" s="92"/>
      <c r="E76" s="92"/>
      <c r="F76" s="93"/>
      <c r="G76" s="86"/>
    </row>
    <row r="77" spans="1:9" ht="12.95" customHeight="1">
      <c r="A77" s="14"/>
      <c r="B77" s="91" t="s">
        <v>108</v>
      </c>
      <c r="C77" s="92"/>
      <c r="D77" s="92"/>
      <c r="E77" s="92"/>
      <c r="F77" s="93"/>
      <c r="G77" s="86"/>
    </row>
    <row r="78" spans="1:9" ht="12.95" customHeight="1">
      <c r="A78" s="3"/>
      <c r="B78" s="91" t="s">
        <v>109</v>
      </c>
      <c r="C78" s="92"/>
      <c r="D78" s="92"/>
      <c r="E78" s="92"/>
      <c r="F78" s="93"/>
      <c r="G78" s="86"/>
      <c r="I78" s="25"/>
    </row>
    <row r="79" spans="1:9" ht="12.95" customHeight="1" thickBot="1">
      <c r="A79" s="2"/>
      <c r="B79" s="94" t="s">
        <v>110</v>
      </c>
      <c r="C79" s="95"/>
      <c r="D79" s="95"/>
      <c r="E79" s="95"/>
      <c r="F79" s="96"/>
      <c r="G79" s="86"/>
    </row>
    <row r="80" spans="1:9" ht="12" customHeight="1">
      <c r="A80" s="14"/>
      <c r="B80" s="87"/>
      <c r="C80" s="92"/>
      <c r="D80" s="92"/>
      <c r="E80" s="92"/>
      <c r="F80" s="92"/>
      <c r="G80" s="86"/>
    </row>
    <row r="81" spans="1:7" ht="12" customHeight="1" thickBot="1">
      <c r="A81" s="14"/>
      <c r="B81" s="164" t="s">
        <v>111</v>
      </c>
      <c r="C81" s="165"/>
      <c r="D81" s="97"/>
      <c r="E81" s="98"/>
      <c r="F81" s="98"/>
      <c r="G81" s="86"/>
    </row>
    <row r="82" spans="1:7" ht="12" customHeight="1">
      <c r="A82" s="14"/>
      <c r="B82" s="99" t="s">
        <v>78</v>
      </c>
      <c r="C82" s="100" t="s">
        <v>112</v>
      </c>
      <c r="D82" s="101" t="s">
        <v>113</v>
      </c>
      <c r="E82" s="98"/>
      <c r="F82" s="98"/>
      <c r="G82" s="86"/>
    </row>
    <row r="83" spans="1:7" ht="12" customHeight="1">
      <c r="A83" s="14"/>
      <c r="B83" s="102" t="s">
        <v>114</v>
      </c>
      <c r="C83" s="103">
        <f>G26</f>
        <v>2300000</v>
      </c>
      <c r="D83" s="104">
        <f>(C83/C89)</f>
        <v>0.50175948508132706</v>
      </c>
      <c r="E83" s="98"/>
      <c r="F83" s="98"/>
      <c r="G83" s="86"/>
    </row>
    <row r="84" spans="1:7" ht="12" customHeight="1">
      <c r="A84" s="14"/>
      <c r="B84" s="102" t="s">
        <v>115</v>
      </c>
      <c r="C84" s="103">
        <f>G31</f>
        <v>0</v>
      </c>
      <c r="D84" s="104">
        <v>0</v>
      </c>
      <c r="E84" s="98"/>
      <c r="F84" s="98"/>
      <c r="G84" s="86"/>
    </row>
    <row r="85" spans="1:7" ht="12" customHeight="1">
      <c r="A85" s="14"/>
      <c r="B85" s="102" t="s">
        <v>116</v>
      </c>
      <c r="C85" s="103">
        <f>G37</f>
        <v>140000</v>
      </c>
      <c r="D85" s="104">
        <f>(C85/C89)</f>
        <v>3.0541881700602513E-2</v>
      </c>
      <c r="E85" s="98"/>
      <c r="F85" s="98"/>
      <c r="G85" s="86"/>
    </row>
    <row r="86" spans="1:7" ht="12.75" customHeight="1">
      <c r="A86" s="14"/>
      <c r="B86" s="102" t="s">
        <v>53</v>
      </c>
      <c r="C86" s="103">
        <f>G55</f>
        <v>1410550</v>
      </c>
      <c r="D86" s="104">
        <f>(C86/C89)</f>
        <v>0.30772036594846341</v>
      </c>
      <c r="E86" s="98"/>
      <c r="F86" s="98"/>
      <c r="G86" s="86"/>
    </row>
    <row r="87" spans="1:7" ht="12" customHeight="1">
      <c r="A87" s="14"/>
      <c r="B87" s="102" t="s">
        <v>117</v>
      </c>
      <c r="C87" s="105">
        <f>G64</f>
        <v>515040</v>
      </c>
      <c r="D87" s="104">
        <f>(C87/C89)</f>
        <v>0.11235921965055942</v>
      </c>
      <c r="E87" s="106"/>
      <c r="F87" s="106"/>
      <c r="G87" s="86"/>
    </row>
    <row r="88" spans="1:7" ht="12" customHeight="1">
      <c r="A88" s="14"/>
      <c r="B88" s="102" t="s">
        <v>118</v>
      </c>
      <c r="C88" s="105">
        <f>G67</f>
        <v>218279.5</v>
      </c>
      <c r="D88" s="104">
        <f>(C88/C89)</f>
        <v>4.7619047619047616E-2</v>
      </c>
      <c r="E88" s="106"/>
      <c r="F88" s="106"/>
      <c r="G88" s="86"/>
    </row>
    <row r="89" spans="1:7" ht="12" customHeight="1" thickBot="1">
      <c r="A89" s="14"/>
      <c r="B89" s="107" t="s">
        <v>119</v>
      </c>
      <c r="C89" s="108">
        <f>SUM(C83:C88)</f>
        <v>4583869.5</v>
      </c>
      <c r="D89" s="109">
        <f>SUM(D83:D88)</f>
        <v>1</v>
      </c>
      <c r="E89" s="106"/>
      <c r="F89" s="106"/>
      <c r="G89" s="86"/>
    </row>
    <row r="90" spans="1:7" ht="12" customHeight="1">
      <c r="A90" s="14"/>
      <c r="B90" s="87"/>
      <c r="C90" s="85"/>
      <c r="D90" s="85"/>
      <c r="E90" s="85"/>
      <c r="F90" s="85"/>
      <c r="G90" s="86"/>
    </row>
    <row r="91" spans="1:7" ht="12" customHeight="1" thickBot="1">
      <c r="A91" s="14"/>
      <c r="B91" s="39"/>
      <c r="C91" s="85"/>
      <c r="D91" s="85"/>
      <c r="E91" s="85"/>
      <c r="F91" s="85"/>
      <c r="G91" s="86"/>
    </row>
    <row r="92" spans="1:7" ht="12" customHeight="1" thickBot="1">
      <c r="A92" s="14"/>
      <c r="B92" s="155" t="s">
        <v>120</v>
      </c>
      <c r="C92" s="156"/>
      <c r="D92" s="156"/>
      <c r="E92" s="157"/>
      <c r="F92" s="106"/>
      <c r="G92" s="86"/>
    </row>
    <row r="93" spans="1:7" ht="12.75" customHeight="1">
      <c r="A93" s="14"/>
      <c r="B93" s="110" t="s">
        <v>121</v>
      </c>
      <c r="C93" s="111">
        <v>3800</v>
      </c>
      <c r="D93" s="111">
        <f>G9</f>
        <v>4500</v>
      </c>
      <c r="E93" s="111">
        <v>7000</v>
      </c>
      <c r="F93" s="112"/>
      <c r="G93" s="113"/>
    </row>
    <row r="94" spans="1:7" ht="12.75" customHeight="1" thickBot="1">
      <c r="A94" s="14"/>
      <c r="B94" s="107" t="s">
        <v>122</v>
      </c>
      <c r="C94" s="108">
        <f>(G68/C93)</f>
        <v>1206.2814473684211</v>
      </c>
      <c r="D94" s="108">
        <f>(G68/D93)</f>
        <v>1018.6376666666666</v>
      </c>
      <c r="E94" s="114">
        <f>(G68/E93)</f>
        <v>654.83849999999995</v>
      </c>
      <c r="F94" s="112"/>
      <c r="G94" s="113"/>
    </row>
    <row r="95" spans="1:7" ht="15" customHeight="1">
      <c r="A95" s="14"/>
      <c r="B95" s="84" t="s">
        <v>123</v>
      </c>
      <c r="C95" s="92"/>
      <c r="D95" s="92"/>
      <c r="E95" s="92"/>
      <c r="F95" s="92"/>
      <c r="G95" s="115"/>
    </row>
    <row r="96" spans="1:7" ht="12" customHeight="1">
      <c r="A96" s="14"/>
    </row>
    <row r="97" spans="1:1" ht="12" customHeight="1">
      <c r="A97" s="14"/>
    </row>
    <row r="98" spans="1:1" ht="12" customHeight="1">
      <c r="A98" s="14"/>
    </row>
    <row r="99" spans="1:1" ht="12" customHeight="1">
      <c r="A99" s="14"/>
    </row>
    <row r="100" spans="1:1" ht="12" customHeight="1">
      <c r="A100" s="14"/>
    </row>
    <row r="101" spans="1:1" ht="12" customHeight="1">
      <c r="A101" s="14"/>
    </row>
    <row r="102" spans="1:1" ht="12" customHeight="1">
      <c r="A102" s="14"/>
    </row>
    <row r="103" spans="1:1" ht="12.75" customHeight="1">
      <c r="A103" s="14"/>
    </row>
    <row r="104" spans="1:1" ht="12" customHeight="1">
      <c r="A104" s="14"/>
    </row>
    <row r="105" spans="1:1" ht="12.75" customHeight="1">
      <c r="A105" s="14"/>
    </row>
    <row r="106" spans="1:1" ht="12" customHeight="1">
      <c r="A106" s="14"/>
    </row>
    <row r="107" spans="1:1" ht="12" customHeight="1">
      <c r="A107" s="14"/>
    </row>
    <row r="108" spans="1:1" ht="12.75" customHeight="1">
      <c r="A108" s="14"/>
    </row>
    <row r="109" spans="1:1" ht="15.6" customHeight="1">
      <c r="A109" s="14"/>
    </row>
  </sheetData>
  <mergeCells count="9">
    <mergeCell ref="B92:E92"/>
    <mergeCell ref="B17:G17"/>
    <mergeCell ref="E9:F9"/>
    <mergeCell ref="E10:F10"/>
    <mergeCell ref="E11:F11"/>
    <mergeCell ref="E13:F13"/>
    <mergeCell ref="E14:F14"/>
    <mergeCell ref="E15:F15"/>
    <mergeCell ref="B81:C81"/>
  </mergeCells>
  <pageMargins left="0.70866141732283472" right="0.70866141732283472" top="0.74803149606299213" bottom="0.74803149606299213" header="0.31496062992125984" footer="0.31496062992125984"/>
  <pageSetup paperSize="14" scale="4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6FB330-2E6C-4BE1-8F6B-77DB3C192624}"/>
</file>

<file path=customXml/itemProps2.xml><?xml version="1.0" encoding="utf-8"?>
<ds:datastoreItem xmlns:ds="http://schemas.openxmlformats.org/officeDocument/2006/customXml" ds:itemID="{6656BB97-BBBD-4047-ADD6-8BC8870DAEB9}"/>
</file>

<file path=customXml/itemProps3.xml><?xml version="1.0" encoding="utf-8"?>
<ds:datastoreItem xmlns:ds="http://schemas.openxmlformats.org/officeDocument/2006/customXml" ds:itemID="{6D81C686-E065-4E69-8D96-6E91B40CF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