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Illapel\"/>
    </mc:Choice>
  </mc:AlternateContent>
  <xr:revisionPtr revIDLastSave="6" documentId="11_193728B1D01431554541286DA1054DDDE097C0E5" xr6:coauthVersionLast="47" xr6:coauthVersionMax="47" xr10:uidLastSave="{909879CE-4E1E-44C0-BE94-3DB27E13BF41}"/>
  <bookViews>
    <workbookView xWindow="-120" yWindow="-120" windowWidth="20730" windowHeight="11160" xr2:uid="{00000000-000D-0000-FFFF-FFFF00000000}"/>
  </bookViews>
  <sheets>
    <sheet name="Alfalf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0" i="1"/>
  <c r="G34" i="1"/>
  <c r="G24" i="1"/>
  <c r="G23" i="1"/>
  <c r="G22" i="1"/>
  <c r="G21" i="1"/>
  <c r="G12" i="1" l="1"/>
  <c r="G56" i="1" s="1"/>
  <c r="G25" i="1" l="1"/>
  <c r="C70" i="1" s="1"/>
  <c r="G51" i="1"/>
  <c r="G45" i="1" l="1"/>
  <c r="C73" i="1" s="1"/>
  <c r="G35" i="1"/>
  <c r="C72" i="1" s="1"/>
  <c r="C76" i="1" l="1"/>
  <c r="D73" i="1" s="1"/>
  <c r="G53" i="1"/>
  <c r="G54" i="1" s="1"/>
  <c r="G55" i="1" s="1"/>
  <c r="D72" i="1" l="1"/>
  <c r="D74" i="1"/>
  <c r="D70" i="1"/>
  <c r="D75" i="1"/>
  <c r="D81" i="1"/>
  <c r="G57" i="1"/>
  <c r="C81" i="1"/>
  <c r="E81" i="1"/>
  <c r="D76" i="1" l="1"/>
</calcChain>
</file>

<file path=xl/sharedStrings.xml><?xml version="1.0" encoding="utf-8"?>
<sst xmlns="http://schemas.openxmlformats.org/spreadsheetml/2006/main" count="123" uniqueCount="90">
  <si>
    <t>RUBRO O CULTIVO</t>
  </si>
  <si>
    <t>Alfalfa</t>
  </si>
  <si>
    <t>RENDIMIENTO (Fardos 28 kg/Há.)</t>
  </si>
  <si>
    <t>VARIEDAD</t>
  </si>
  <si>
    <t>Linea WL</t>
  </si>
  <si>
    <t>FECHA ESTIMADA  PRECIO VENTA</t>
  </si>
  <si>
    <t>Anual</t>
  </si>
  <si>
    <t>NIVEL TECNOLÓGICO</t>
  </si>
  <si>
    <t>bajo</t>
  </si>
  <si>
    <t>PRECIO ESPERADO ($/fardo)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</si>
  <si>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</si>
  <si>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</si>
  <si>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</si>
  <si>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</si>
  <si>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</si>
  <si>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</si>
  <si>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Nacional</t>
  </si>
  <si>
    <t>COMUNA/LOCALIDAD</t>
  </si>
  <si>
    <t>PROVINCIA CHOAPA</t>
  </si>
  <si>
    <t>FECHA DE COSECHA</t>
  </si>
  <si>
    <t>junio</t>
  </si>
  <si>
    <t>FECHA PRECIO INSUMOS</t>
  </si>
  <si>
    <t>CONTINGENCIA</t>
  </si>
  <si>
    <t>Sequia</t>
  </si>
  <si>
    <t>COSTOS DIRECTOS DE PRODUCCIÓN POR HECTAREA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</si>
  <si>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</si>
  <si>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</si>
  <si>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</si>
  <si>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</si>
  <si>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</si>
  <si>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</si>
  <si>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</si>
  <si>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Suelo</t>
  </si>
  <si>
    <t>JH</t>
  </si>
  <si>
    <t>Junio</t>
  </si>
  <si>
    <t>Siembra (Sembradora)</t>
  </si>
  <si>
    <t>Julio</t>
  </si>
  <si>
    <t>Riego</t>
  </si>
  <si>
    <t>Aplicación de herbicidas e insumos</t>
  </si>
  <si>
    <t>Julio - Septiembre</t>
  </si>
  <si>
    <t>Subtotal Jornadas Hombre</t>
  </si>
  <si>
    <t>JORNADAS ANIMAL</t>
  </si>
  <si>
    <t>Subtotal Jornadas Animal</t>
  </si>
  <si>
    <t>MAQUINARIA</t>
  </si>
  <si>
    <t>Enfardado</t>
  </si>
  <si>
    <t>JM</t>
  </si>
  <si>
    <t>Subtotal Costo Maquinaria</t>
  </si>
  <si>
    <t>INSUMOS</t>
  </si>
  <si>
    <t>Insumos</t>
  </si>
  <si>
    <t>Unidad (Kg/l/u)</t>
  </si>
  <si>
    <t>Cantidad (Kg/l/u)</t>
  </si>
  <si>
    <t>Semillas</t>
  </si>
  <si>
    <t xml:space="preserve">Alfalfa </t>
  </si>
  <si>
    <t>Kg</t>
  </si>
  <si>
    <t>Fertilizantes</t>
  </si>
  <si>
    <t>Urea</t>
  </si>
  <si>
    <t>Kg25</t>
  </si>
  <si>
    <t>Superfosfato Triple</t>
  </si>
  <si>
    <t>Muriato de potasio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</si>
  <si>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</si>
  <si>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</si>
  <si>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</si>
  <si>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</si>
  <si>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</si>
  <si>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</si>
  <si>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</si>
  <si>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</si>
  <si>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</si>
  <si>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</si>
  <si>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</si>
  <si>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</si>
  <si>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</si>
  <si>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</si>
  <si>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</si>
  <si>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</si>
  <si>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</si>
  <si>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</si>
  <si>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</si>
  <si>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</si>
  <si>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</si>
  <si>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</si>
  <si>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</si>
  <si>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</si>
  <si>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</si>
  <si>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</si>
  <si>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</si>
  <si>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($/HÁ)</t>
  </si>
  <si>
    <t>Rendimiento (Fardos 28 kg/Há.)</t>
  </si>
  <si>
    <t>Costo unitario ($/FARDOS)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</si>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</sst>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[$$-340A]\ #,##0"/>
  </numFmts>
  <fonts count="14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5">
    <xf numFmtId="0" fontId="0" fillId="0" borderId="0" applyNumberFormat="0" applyFill="0" applyBorder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5" fillId="0" borderId="22"/>
    <xf numFmtId="0" fontId="5" fillId="0" borderId="22"/>
  </cellStyleXfs>
  <cellXfs count="157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164" fontId="1" fillId="2" borderId="6" xfId="0" applyNumberFormat="1" applyFont="1" applyFill="1" applyBorder="1"/>
    <xf numFmtId="49" fontId="3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2" fillId="2" borderId="22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9" fontId="7" fillId="3" borderId="5" xfId="0" applyNumberFormat="1" applyFont="1" applyFill="1" applyBorder="1" applyAlignment="1">
      <alignment vertical="center" wrapText="1"/>
    </xf>
    <xf numFmtId="0" fontId="8" fillId="0" borderId="56" xfId="0" applyFont="1" applyBorder="1" applyAlignment="1">
      <alignment horizontal="right" vertical="center"/>
    </xf>
    <xf numFmtId="0" fontId="1" fillId="2" borderId="7" xfId="0" applyFont="1" applyFill="1" applyBorder="1"/>
    <xf numFmtId="41" fontId="8" fillId="0" borderId="56" xfId="2" applyFont="1" applyBorder="1" applyAlignment="1">
      <alignment horizontal="right" vertical="center"/>
    </xf>
    <xf numFmtId="3" fontId="8" fillId="0" borderId="56" xfId="0" applyNumberFormat="1" applyFont="1" applyBorder="1" applyAlignment="1">
      <alignment horizontal="right" vertical="center"/>
    </xf>
    <xf numFmtId="41" fontId="8" fillId="0" borderId="56" xfId="0" applyNumberFormat="1" applyFont="1" applyBorder="1" applyAlignment="1">
      <alignment horizontal="right" vertical="center"/>
    </xf>
    <xf numFmtId="0" fontId="8" fillId="0" borderId="56" xfId="0" applyFont="1" applyBorder="1" applyAlignment="1">
      <alignment horizontal="right" vertical="center" wrapText="1"/>
    </xf>
    <xf numFmtId="17" fontId="8" fillId="0" borderId="56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15" fontId="10" fillId="0" borderId="57" xfId="3" applyNumberFormat="1" applyFont="1" applyBorder="1"/>
    <xf numFmtId="0" fontId="8" fillId="0" borderId="57" xfId="0" applyFont="1" applyBorder="1" applyAlignment="1">
      <alignment horizontal="center"/>
    </xf>
    <xf numFmtId="3" fontId="10" fillId="0" borderId="57" xfId="3" applyNumberFormat="1" applyFont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3" fontId="10" fillId="0" borderId="59" xfId="3" applyNumberFormat="1" applyFont="1" applyBorder="1" applyAlignment="1">
      <alignment horizontal="right"/>
    </xf>
    <xf numFmtId="3" fontId="8" fillId="0" borderId="59" xfId="0" applyNumberFormat="1" applyFont="1" applyBorder="1" applyAlignment="1">
      <alignment horizontal="right" vertical="center"/>
    </xf>
    <xf numFmtId="3" fontId="1" fillId="2" borderId="12" xfId="0" applyNumberFormat="1" applyFont="1" applyFill="1" applyBorder="1"/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15" fontId="10" fillId="0" borderId="58" xfId="3" applyNumberFormat="1" applyFont="1" applyBorder="1"/>
    <xf numFmtId="0" fontId="8" fillId="10" borderId="57" xfId="0" applyFont="1" applyFill="1" applyBorder="1" applyAlignment="1">
      <alignment horizontal="center"/>
    </xf>
    <xf numFmtId="0" fontId="8" fillId="10" borderId="58" xfId="0" applyFont="1" applyFill="1" applyBorder="1" applyAlignment="1">
      <alignment horizontal="center"/>
    </xf>
    <xf numFmtId="3" fontId="8" fillId="10" borderId="59" xfId="3" applyNumberFormat="1" applyFont="1" applyFill="1" applyBorder="1" applyAlignment="1">
      <alignment horizontal="right"/>
    </xf>
    <xf numFmtId="3" fontId="8" fillId="10" borderId="60" xfId="0" applyNumberFormat="1" applyFont="1" applyFill="1" applyBorder="1" applyAlignment="1">
      <alignment horizontal="right" vertical="center"/>
    </xf>
    <xf numFmtId="0" fontId="1" fillId="0" borderId="22" xfId="0" applyNumberFormat="1" applyFont="1" applyBorder="1"/>
    <xf numFmtId="15" fontId="11" fillId="0" borderId="57" xfId="4" applyNumberFormat="1" applyFont="1" applyBorder="1" applyAlignment="1">
      <alignment vertical="center"/>
    </xf>
    <xf numFmtId="1" fontId="10" fillId="0" borderId="57" xfId="4" applyNumberFormat="1" applyFont="1" applyBorder="1" applyAlignment="1">
      <alignment horizontal="center" vertical="center"/>
    </xf>
    <xf numFmtId="3" fontId="10" fillId="0" borderId="57" xfId="4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67" fontId="10" fillId="0" borderId="57" xfId="1" applyNumberFormat="1" applyFont="1" applyFill="1" applyBorder="1" applyAlignment="1">
      <alignment horizontal="center" vertical="center"/>
    </xf>
    <xf numFmtId="168" fontId="10" fillId="0" borderId="59" xfId="1" applyNumberFormat="1" applyFont="1" applyFill="1" applyBorder="1" applyAlignment="1">
      <alignment horizontal="right" vertical="center"/>
    </xf>
    <xf numFmtId="15" fontId="10" fillId="0" borderId="57" xfId="4" applyNumberFormat="1" applyFont="1" applyBorder="1" applyAlignment="1">
      <alignment vertical="center"/>
    </xf>
    <xf numFmtId="3" fontId="10" fillId="0" borderId="59" xfId="3" applyNumberFormat="1" applyFont="1" applyBorder="1"/>
    <xf numFmtId="3" fontId="10" fillId="0" borderId="59" xfId="0" applyNumberFormat="1" applyFont="1" applyBorder="1" applyAlignment="1">
      <alignment vertical="center"/>
    </xf>
    <xf numFmtId="15" fontId="10" fillId="0" borderId="58" xfId="4" applyNumberFormat="1" applyFont="1" applyBorder="1" applyAlignment="1">
      <alignment vertical="center"/>
    </xf>
    <xf numFmtId="1" fontId="10" fillId="0" borderId="58" xfId="4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8" xfId="0" applyFont="1" applyFill="1" applyBorder="1" applyAlignment="1">
      <alignment horizontal="center"/>
    </xf>
    <xf numFmtId="3" fontId="10" fillId="0" borderId="60" xfId="3" applyNumberFormat="1" applyFont="1" applyBorder="1"/>
    <xf numFmtId="3" fontId="10" fillId="0" borderId="60" xfId="0" applyNumberFormat="1" applyFont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/>
    <xf numFmtId="3" fontId="1" fillId="2" borderId="25" xfId="0" applyNumberFormat="1" applyFont="1" applyFill="1" applyBorder="1"/>
    <xf numFmtId="0" fontId="1" fillId="2" borderId="24" xfId="0" applyFont="1" applyFill="1" applyBorder="1"/>
    <xf numFmtId="49" fontId="7" fillId="5" borderId="26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165" fontId="7" fillId="5" borderId="28" xfId="0" applyNumberFormat="1" applyFont="1" applyFill="1" applyBorder="1" applyAlignment="1">
      <alignment vertical="center"/>
    </xf>
    <xf numFmtId="49" fontId="7" fillId="3" borderId="29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5" fontId="7" fillId="3" borderId="30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5" fontId="7" fillId="5" borderId="30" xfId="0" applyNumberFormat="1" applyFont="1" applyFill="1" applyBorder="1" applyAlignment="1">
      <alignment vertical="center"/>
    </xf>
    <xf numFmtId="49" fontId="7" fillId="5" borderId="31" xfId="0" applyNumberFormat="1" applyFont="1" applyFill="1" applyBorder="1" applyAlignment="1">
      <alignment vertical="center"/>
    </xf>
    <xf numFmtId="0" fontId="7" fillId="5" borderId="32" xfId="0" applyFont="1" applyFill="1" applyBorder="1" applyAlignment="1">
      <alignment vertical="center"/>
    </xf>
    <xf numFmtId="165" fontId="7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165" fontId="7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/>
    <xf numFmtId="0" fontId="1" fillId="2" borderId="48" xfId="0" applyFont="1" applyFill="1" applyBorder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/>
    <xf numFmtId="0" fontId="1" fillId="2" borderId="51" xfId="0" applyFont="1" applyFill="1" applyBorder="1"/>
    <xf numFmtId="0" fontId="1" fillId="9" borderId="43" xfId="0" applyFont="1" applyFill="1" applyBorder="1"/>
    <xf numFmtId="0" fontId="1" fillId="7" borderId="22" xfId="0" applyFont="1" applyFill="1" applyBorder="1"/>
    <xf numFmtId="49" fontId="12" fillId="8" borderId="34" xfId="0" applyNumberFormat="1" applyFont="1" applyFill="1" applyBorder="1" applyAlignment="1">
      <alignment vertical="center"/>
    </xf>
    <xf numFmtId="49" fontId="12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/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7" fillId="7" borderId="22" xfId="0" applyFont="1" applyFill="1" applyBorder="1" applyAlignment="1">
      <alignment vertical="center"/>
    </xf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" fillId="2" borderId="20" xfId="0" applyFont="1" applyFill="1" applyBorder="1"/>
    <xf numFmtId="0" fontId="7" fillId="9" borderId="21" xfId="0" applyFont="1" applyFill="1" applyBorder="1" applyAlignment="1">
      <alignment vertical="center"/>
    </xf>
    <xf numFmtId="49" fontId="3" fillId="9" borderId="22" xfId="0" applyNumberFormat="1" applyFont="1" applyFill="1" applyBorder="1" applyAlignment="1">
      <alignment vertical="center"/>
    </xf>
    <xf numFmtId="0" fontId="7" fillId="9" borderId="22" xfId="0" applyFont="1" applyFill="1" applyBorder="1" applyAlignment="1">
      <alignment vertical="center"/>
    </xf>
    <xf numFmtId="0" fontId="7" fillId="9" borderId="52" xfId="0" applyFont="1" applyFill="1" applyBorder="1" applyAlignment="1">
      <alignment vertical="center"/>
    </xf>
    <xf numFmtId="0" fontId="7" fillId="7" borderId="21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165" fontId="12" fillId="2" borderId="22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49" fontId="3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5">
    <cellStyle name="Millares" xfId="1" builtinId="3"/>
    <cellStyle name="Millares [0]" xfId="2" builtinId="6"/>
    <cellStyle name="Normal" xfId="0" builtinId="0"/>
    <cellStyle name="Normal 2" xfId="4" xr:uid="{00000000-0005-0000-0000-000003000000}"/>
    <cellStyle name="Normal 3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885825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2"/>
  <sheetViews>
    <sheetView showGridLines="0" tabSelected="1" topLeftCell="A3" workbookViewId="0">
      <selection activeCell="I28" sqref="I28"/>
    </sheetView>
  </sheetViews>
  <sheetFormatPr defaultColWidth="10.85546875" defaultRowHeight="11.25" customHeight="1"/>
  <cols>
    <col min="1" max="1" width="4.42578125" style="22" customWidth="1"/>
    <col min="2" max="2" width="23" style="22" customWidth="1"/>
    <col min="3" max="3" width="19.42578125" style="22" customWidth="1"/>
    <col min="4" max="4" width="13.5703125" style="22" customWidth="1"/>
    <col min="5" max="5" width="14.42578125" style="22" customWidth="1"/>
    <col min="6" max="6" width="15.42578125" style="22" customWidth="1"/>
    <col min="7" max="7" width="15.140625" style="22" bestFit="1" customWidth="1"/>
    <col min="8" max="255" width="10.85546875" style="22" customWidth="1"/>
    <col min="256" max="16384" width="10.85546875" style="23"/>
  </cols>
  <sheetData>
    <row r="1" spans="1:7" ht="15" customHeight="1">
      <c r="A1" s="21"/>
      <c r="B1" s="21"/>
      <c r="C1" s="21"/>
      <c r="D1" s="21"/>
      <c r="E1" s="21"/>
      <c r="F1" s="21"/>
      <c r="G1" s="21"/>
    </row>
    <row r="2" spans="1:7" ht="15" customHeight="1">
      <c r="A2" s="21"/>
      <c r="B2" s="21"/>
      <c r="C2" s="21"/>
      <c r="D2" s="21"/>
      <c r="E2" s="21"/>
      <c r="F2" s="21"/>
      <c r="G2" s="21"/>
    </row>
    <row r="3" spans="1:7" ht="15" customHeight="1">
      <c r="A3" s="21"/>
      <c r="B3" s="21"/>
      <c r="C3" s="21"/>
      <c r="D3" s="21"/>
      <c r="E3" s="21"/>
      <c r="F3" s="21"/>
      <c r="G3" s="21"/>
    </row>
    <row r="4" spans="1:7" ht="15" customHeight="1">
      <c r="A4" s="21"/>
      <c r="B4" s="21"/>
      <c r="C4" s="21"/>
      <c r="D4" s="21"/>
      <c r="E4" s="21"/>
      <c r="F4" s="21"/>
      <c r="G4" s="21"/>
    </row>
    <row r="5" spans="1:7" ht="15" customHeight="1">
      <c r="A5" s="21"/>
      <c r="B5" s="21"/>
      <c r="C5" s="21"/>
      <c r="D5" s="21"/>
      <c r="E5" s="21"/>
      <c r="F5" s="21"/>
      <c r="G5" s="21"/>
    </row>
    <row r="6" spans="1:7" ht="15" customHeight="1">
      <c r="A6" s="21"/>
      <c r="B6" s="21"/>
      <c r="C6" s="21"/>
      <c r="D6" s="21"/>
      <c r="E6" s="21"/>
      <c r="F6" s="21"/>
      <c r="G6" s="21"/>
    </row>
    <row r="7" spans="1:7" ht="15" customHeight="1">
      <c r="A7" s="21"/>
      <c r="B7" s="21"/>
      <c r="C7" s="21"/>
      <c r="D7" s="21"/>
      <c r="E7" s="21"/>
      <c r="F7" s="21"/>
      <c r="G7" s="21"/>
    </row>
    <row r="8" spans="1:7" ht="15" customHeight="1">
      <c r="A8" s="21"/>
      <c r="B8" s="24"/>
      <c r="C8" s="25"/>
      <c r="D8" s="21"/>
      <c r="E8" s="25"/>
      <c r="F8" s="25"/>
      <c r="G8" s="25"/>
    </row>
    <row r="9" spans="1:7" ht="12" customHeight="1">
      <c r="A9" s="26"/>
      <c r="B9" s="27" t="s">
        <v>0</v>
      </c>
      <c r="C9" s="28" t="s">
        <v>1</v>
      </c>
      <c r="D9" s="29"/>
      <c r="E9" s="151" t="s">
        <v>2</v>
      </c>
      <c r="F9" s="152"/>
      <c r="G9" s="30">
        <v>500</v>
      </c>
    </row>
    <row r="10" spans="1:7" ht="15" customHeight="1">
      <c r="A10" s="26"/>
      <c r="B10" s="1" t="s">
        <v>3</v>
      </c>
      <c r="C10" s="28" t="s">
        <v>4</v>
      </c>
      <c r="D10" s="29"/>
      <c r="E10" s="149" t="s">
        <v>5</v>
      </c>
      <c r="F10" s="150"/>
      <c r="G10" s="28" t="s">
        <v>6</v>
      </c>
    </row>
    <row r="11" spans="1:7" ht="15" customHeight="1">
      <c r="A11" s="26"/>
      <c r="B11" s="1" t="s">
        <v>7</v>
      </c>
      <c r="C11" s="28" t="s">
        <v>8</v>
      </c>
      <c r="D11" s="29"/>
      <c r="E11" s="149" t="s">
        <v>9</v>
      </c>
      <c r="F11" s="150"/>
      <c r="G11" s="31">
        <v>8000</v>
      </c>
    </row>
    <row r="12" spans="1:7" ht="15" customHeight="1">
      <c r="A12" s="26"/>
      <c r="B12" s="1" t="s">
        <v>10</v>
      </c>
      <c r="C12" s="28" t="s">
        <v>11</v>
      </c>
      <c r="D12" s="29"/>
      <c r="E12" s="18" t="s">
        <v>12</v>
      </c>
      <c r="F12" s="19"/>
      <c r="G12" s="32">
        <f>+G11*G9</f>
        <v>4000000</v>
      </c>
    </row>
    <row r="13" spans="1:7" ht="15" customHeight="1">
      <c r="A13" s="26"/>
      <c r="B13" s="1" t="s">
        <v>13</v>
      </c>
      <c r="C13" s="28" t="s">
        <v>14</v>
      </c>
      <c r="D13" s="29"/>
      <c r="E13" s="149" t="s">
        <v>15</v>
      </c>
      <c r="F13" s="150"/>
      <c r="G13" s="28" t="s">
        <v>16</v>
      </c>
    </row>
    <row r="14" spans="1:7" ht="15" customHeight="1">
      <c r="A14" s="26"/>
      <c r="B14" s="1" t="s">
        <v>17</v>
      </c>
      <c r="C14" s="33" t="s">
        <v>18</v>
      </c>
      <c r="D14" s="29"/>
      <c r="E14" s="149" t="s">
        <v>19</v>
      </c>
      <c r="F14" s="150"/>
      <c r="G14" s="33" t="s">
        <v>20</v>
      </c>
    </row>
    <row r="15" spans="1:7" ht="15" customHeight="1">
      <c r="A15" s="26"/>
      <c r="B15" s="1" t="s">
        <v>21</v>
      </c>
      <c r="C15" s="34">
        <v>44713</v>
      </c>
      <c r="D15" s="29"/>
      <c r="E15" s="155" t="s">
        <v>22</v>
      </c>
      <c r="F15" s="156"/>
      <c r="G15" s="34" t="s">
        <v>23</v>
      </c>
    </row>
    <row r="16" spans="1:7" ht="12" customHeight="1">
      <c r="A16" s="21"/>
      <c r="B16" s="35"/>
      <c r="C16" s="36"/>
      <c r="D16" s="25"/>
      <c r="E16" s="37"/>
      <c r="F16" s="37"/>
      <c r="G16" s="38"/>
    </row>
    <row r="17" spans="1:7" ht="12" customHeight="1">
      <c r="A17" s="39"/>
      <c r="B17" s="153" t="s">
        <v>24</v>
      </c>
      <c r="C17" s="154"/>
      <c r="D17" s="154"/>
      <c r="E17" s="154"/>
      <c r="F17" s="154"/>
      <c r="G17" s="154"/>
    </row>
    <row r="18" spans="1:7" ht="12" customHeight="1">
      <c r="A18" s="21"/>
      <c r="B18" s="40"/>
      <c r="C18" s="41"/>
      <c r="D18" s="41"/>
      <c r="E18" s="41"/>
      <c r="F18" s="42"/>
      <c r="G18" s="42"/>
    </row>
    <row r="19" spans="1:7" ht="12" customHeight="1">
      <c r="A19" s="26"/>
      <c r="B19" s="43" t="s">
        <v>25</v>
      </c>
      <c r="C19" s="44"/>
      <c r="D19" s="45"/>
      <c r="E19" s="45"/>
      <c r="F19" s="45"/>
      <c r="G19" s="45"/>
    </row>
    <row r="20" spans="1:7" ht="15" customHeight="1">
      <c r="A20" s="39"/>
      <c r="B20" s="46" t="s">
        <v>26</v>
      </c>
      <c r="C20" s="46" t="s">
        <v>27</v>
      </c>
      <c r="D20" s="46" t="s">
        <v>28</v>
      </c>
      <c r="E20" s="46" t="s">
        <v>29</v>
      </c>
      <c r="F20" s="46" t="s">
        <v>30</v>
      </c>
      <c r="G20" s="46" t="s">
        <v>31</v>
      </c>
    </row>
    <row r="21" spans="1:7" ht="15" customHeight="1">
      <c r="A21" s="39"/>
      <c r="B21" s="47" t="s">
        <v>32</v>
      </c>
      <c r="C21" s="48" t="s">
        <v>33</v>
      </c>
      <c r="D21" s="49">
        <v>3</v>
      </c>
      <c r="E21" s="50" t="s">
        <v>34</v>
      </c>
      <c r="F21" s="51">
        <v>25000</v>
      </c>
      <c r="G21" s="52">
        <f>D21*F21</f>
        <v>75000</v>
      </c>
    </row>
    <row r="22" spans="1:7" ht="15" customHeight="1">
      <c r="A22" s="39"/>
      <c r="B22" s="47" t="s">
        <v>35</v>
      </c>
      <c r="C22" s="48" t="s">
        <v>33</v>
      </c>
      <c r="D22" s="49">
        <v>3</v>
      </c>
      <c r="E22" s="50" t="s">
        <v>36</v>
      </c>
      <c r="F22" s="51">
        <v>25000</v>
      </c>
      <c r="G22" s="52">
        <f>D22*F22</f>
        <v>75000</v>
      </c>
    </row>
    <row r="23" spans="1:7" ht="15" customHeight="1">
      <c r="A23" s="39"/>
      <c r="B23" s="47" t="s">
        <v>37</v>
      </c>
      <c r="C23" s="48" t="s">
        <v>33</v>
      </c>
      <c r="D23" s="49">
        <v>21</v>
      </c>
      <c r="E23" s="50" t="s">
        <v>6</v>
      </c>
      <c r="F23" s="51">
        <v>25000</v>
      </c>
      <c r="G23" s="52">
        <f>D23*F23</f>
        <v>525000</v>
      </c>
    </row>
    <row r="24" spans="1:7" ht="15" customHeight="1">
      <c r="A24" s="39"/>
      <c r="B24" s="47" t="s">
        <v>38</v>
      </c>
      <c r="C24" s="48" t="s">
        <v>33</v>
      </c>
      <c r="D24" s="49">
        <v>4</v>
      </c>
      <c r="E24" s="50" t="s">
        <v>39</v>
      </c>
      <c r="F24" s="51">
        <v>25000</v>
      </c>
      <c r="G24" s="52">
        <f>D24*F24</f>
        <v>100000</v>
      </c>
    </row>
    <row r="25" spans="1:7" ht="15" customHeight="1">
      <c r="A25" s="39"/>
      <c r="B25" s="3" t="s">
        <v>40</v>
      </c>
      <c r="C25" s="4"/>
      <c r="D25" s="4"/>
      <c r="E25" s="4"/>
      <c r="F25" s="5"/>
      <c r="G25" s="6">
        <f>SUM(G21:G24)</f>
        <v>775000</v>
      </c>
    </row>
    <row r="26" spans="1:7" ht="12" customHeight="1">
      <c r="A26" s="21"/>
      <c r="B26" s="40"/>
      <c r="C26" s="42"/>
      <c r="D26" s="42"/>
      <c r="E26" s="42"/>
      <c r="F26" s="53"/>
      <c r="G26" s="53"/>
    </row>
    <row r="27" spans="1:7" ht="12" customHeight="1">
      <c r="A27" s="26"/>
      <c r="B27" s="54" t="s">
        <v>41</v>
      </c>
      <c r="C27" s="55"/>
      <c r="D27" s="56"/>
      <c r="E27" s="56"/>
      <c r="F27" s="57"/>
      <c r="G27" s="57"/>
    </row>
    <row r="28" spans="1:7" ht="24" customHeight="1">
      <c r="A28" s="26"/>
      <c r="B28" s="58" t="s">
        <v>26</v>
      </c>
      <c r="C28" s="59" t="s">
        <v>27</v>
      </c>
      <c r="D28" s="59" t="s">
        <v>28</v>
      </c>
      <c r="E28" s="58" t="s">
        <v>29</v>
      </c>
      <c r="F28" s="59" t="s">
        <v>30</v>
      </c>
      <c r="G28" s="58" t="s">
        <v>31</v>
      </c>
    </row>
    <row r="29" spans="1:7" ht="12" customHeight="1">
      <c r="A29" s="26"/>
      <c r="B29" s="60"/>
      <c r="C29" s="61"/>
      <c r="D29" s="61"/>
      <c r="E29" s="61"/>
      <c r="F29" s="60"/>
      <c r="G29" s="60"/>
    </row>
    <row r="30" spans="1:7" ht="12" customHeight="1">
      <c r="A30" s="26"/>
      <c r="B30" s="7" t="s">
        <v>42</v>
      </c>
      <c r="C30" s="8"/>
      <c r="D30" s="8"/>
      <c r="E30" s="8"/>
      <c r="F30" s="9"/>
      <c r="G30" s="9"/>
    </row>
    <row r="31" spans="1:7" ht="12" customHeight="1">
      <c r="A31" s="21"/>
      <c r="B31" s="62"/>
      <c r="C31" s="63"/>
      <c r="D31" s="63"/>
      <c r="E31" s="63"/>
      <c r="F31" s="64"/>
      <c r="G31" s="64"/>
    </row>
    <row r="32" spans="1:7" ht="12" customHeight="1">
      <c r="A32" s="26"/>
      <c r="B32" s="54" t="s">
        <v>43</v>
      </c>
      <c r="C32" s="55"/>
      <c r="D32" s="56"/>
      <c r="E32" s="56"/>
      <c r="F32" s="57"/>
      <c r="G32" s="57"/>
    </row>
    <row r="33" spans="1:11" ht="15" customHeight="1">
      <c r="A33" s="26"/>
      <c r="B33" s="65" t="s">
        <v>26</v>
      </c>
      <c r="C33" s="65" t="s">
        <v>27</v>
      </c>
      <c r="D33" s="65" t="s">
        <v>28</v>
      </c>
      <c r="E33" s="65" t="s">
        <v>29</v>
      </c>
      <c r="F33" s="66" t="s">
        <v>30</v>
      </c>
      <c r="G33" s="65" t="s">
        <v>31</v>
      </c>
    </row>
    <row r="34" spans="1:11" ht="15" customHeight="1">
      <c r="A34" s="39"/>
      <c r="B34" s="67" t="s">
        <v>44</v>
      </c>
      <c r="C34" s="68" t="s">
        <v>45</v>
      </c>
      <c r="D34" s="22">
        <v>0.25</v>
      </c>
      <c r="E34" s="69" t="s">
        <v>6</v>
      </c>
      <c r="F34" s="70">
        <v>240000</v>
      </c>
      <c r="G34" s="71">
        <f>D34*F34</f>
        <v>60000</v>
      </c>
    </row>
    <row r="35" spans="1:11" ht="15" customHeight="1">
      <c r="A35" s="26"/>
      <c r="B35" s="7" t="s">
        <v>46</v>
      </c>
      <c r="C35" s="8"/>
      <c r="D35" s="8"/>
      <c r="E35" s="8"/>
      <c r="F35" s="9"/>
      <c r="G35" s="10">
        <f>SUM(G34:G34)</f>
        <v>60000</v>
      </c>
    </row>
    <row r="36" spans="1:11" ht="12" customHeight="1">
      <c r="A36" s="21"/>
      <c r="B36" s="62"/>
      <c r="C36" s="63"/>
      <c r="D36" s="63"/>
      <c r="E36" s="63"/>
      <c r="F36" s="64"/>
      <c r="G36" s="64"/>
    </row>
    <row r="37" spans="1:11" ht="12" customHeight="1">
      <c r="A37" s="26"/>
      <c r="B37" s="54" t="s">
        <v>47</v>
      </c>
      <c r="C37" s="55"/>
      <c r="D37" s="56"/>
      <c r="E37" s="56"/>
      <c r="F37" s="57"/>
      <c r="G37" s="57"/>
    </row>
    <row r="38" spans="1:11" ht="24" customHeight="1">
      <c r="A38" s="26"/>
      <c r="B38" s="66" t="s">
        <v>48</v>
      </c>
      <c r="C38" s="66" t="s">
        <v>49</v>
      </c>
      <c r="D38" s="66" t="s">
        <v>50</v>
      </c>
      <c r="E38" s="66" t="s">
        <v>29</v>
      </c>
      <c r="F38" s="66" t="s">
        <v>30</v>
      </c>
      <c r="G38" s="66" t="s">
        <v>31</v>
      </c>
      <c r="K38" s="72"/>
    </row>
    <row r="39" spans="1:11" ht="15" customHeight="1">
      <c r="A39" s="39"/>
      <c r="B39" s="73" t="s">
        <v>51</v>
      </c>
      <c r="C39" s="74"/>
      <c r="D39" s="75"/>
      <c r="E39" s="76"/>
      <c r="F39" s="77"/>
      <c r="G39" s="78"/>
      <c r="K39" s="72"/>
    </row>
    <row r="40" spans="1:11" ht="15" customHeight="1">
      <c r="A40" s="39"/>
      <c r="B40" s="79" t="s">
        <v>52</v>
      </c>
      <c r="C40" s="74" t="s">
        <v>53</v>
      </c>
      <c r="D40" s="75">
        <v>25</v>
      </c>
      <c r="E40" s="50" t="s">
        <v>36</v>
      </c>
      <c r="F40" s="80">
        <v>15000</v>
      </c>
      <c r="G40" s="81">
        <f>D40*F40</f>
        <v>375000</v>
      </c>
      <c r="K40" s="72"/>
    </row>
    <row r="41" spans="1:11" ht="15" customHeight="1">
      <c r="A41" s="39"/>
      <c r="B41" s="73" t="s">
        <v>54</v>
      </c>
      <c r="C41" s="74"/>
      <c r="D41" s="75"/>
      <c r="E41" s="76"/>
      <c r="F41" s="80"/>
      <c r="G41" s="81"/>
      <c r="K41" s="72"/>
    </row>
    <row r="42" spans="1:11" ht="15" customHeight="1">
      <c r="A42" s="39"/>
      <c r="B42" s="79" t="s">
        <v>55</v>
      </c>
      <c r="C42" s="74" t="s">
        <v>56</v>
      </c>
      <c r="D42" s="75">
        <v>1</v>
      </c>
      <c r="E42" s="50" t="s">
        <v>6</v>
      </c>
      <c r="F42" s="80">
        <v>75750</v>
      </c>
      <c r="G42" s="81">
        <v>25750</v>
      </c>
      <c r="K42" s="72"/>
    </row>
    <row r="43" spans="1:11" ht="15" customHeight="1">
      <c r="A43" s="39"/>
      <c r="B43" s="79" t="s">
        <v>57</v>
      </c>
      <c r="C43" s="74" t="s">
        <v>53</v>
      </c>
      <c r="D43" s="75">
        <v>80</v>
      </c>
      <c r="E43" s="50" t="s">
        <v>6</v>
      </c>
      <c r="F43" s="80">
        <v>900</v>
      </c>
      <c r="G43" s="81">
        <f t="shared" ref="G42:G44" si="0">D43*F43</f>
        <v>72000</v>
      </c>
      <c r="K43" s="72"/>
    </row>
    <row r="44" spans="1:11" ht="15" customHeight="1">
      <c r="A44" s="39"/>
      <c r="B44" s="82" t="s">
        <v>58</v>
      </c>
      <c r="C44" s="83" t="s">
        <v>53</v>
      </c>
      <c r="D44" s="84">
        <v>60</v>
      </c>
      <c r="E44" s="85" t="s">
        <v>6</v>
      </c>
      <c r="F44" s="86">
        <v>1000</v>
      </c>
      <c r="G44" s="87">
        <f t="shared" si="0"/>
        <v>60000</v>
      </c>
      <c r="K44" s="72"/>
    </row>
    <row r="45" spans="1:11" ht="13.5" customHeight="1">
      <c r="A45" s="26"/>
      <c r="B45" s="7" t="s">
        <v>59</v>
      </c>
      <c r="C45" s="8"/>
      <c r="D45" s="8"/>
      <c r="E45" s="8"/>
      <c r="F45" s="9"/>
      <c r="G45" s="10">
        <f>SUM(G39:G44)</f>
        <v>532750</v>
      </c>
    </row>
    <row r="46" spans="1:11" ht="12" customHeight="1">
      <c r="A46" s="21"/>
      <c r="B46" s="62"/>
      <c r="C46" s="63"/>
      <c r="D46" s="63"/>
      <c r="E46" s="88"/>
      <c r="F46" s="64"/>
      <c r="G46" s="64"/>
    </row>
    <row r="47" spans="1:11" ht="12" customHeight="1">
      <c r="A47" s="26"/>
      <c r="B47" s="54" t="s">
        <v>60</v>
      </c>
      <c r="C47" s="55"/>
      <c r="D47" s="56"/>
      <c r="E47" s="56"/>
      <c r="F47" s="57"/>
      <c r="G47" s="57"/>
    </row>
    <row r="48" spans="1:11" ht="24" customHeight="1">
      <c r="A48" s="26"/>
      <c r="B48" s="65" t="s">
        <v>61</v>
      </c>
      <c r="C48" s="66" t="s">
        <v>49</v>
      </c>
      <c r="D48" s="66" t="s">
        <v>50</v>
      </c>
      <c r="E48" s="65" t="s">
        <v>29</v>
      </c>
      <c r="F48" s="66" t="s">
        <v>30</v>
      </c>
      <c r="G48" s="65" t="s">
        <v>31</v>
      </c>
    </row>
    <row r="49" spans="1:7" ht="12.75" customHeight="1">
      <c r="A49" s="39"/>
      <c r="B49" s="17"/>
      <c r="C49" s="11"/>
      <c r="D49" s="12"/>
      <c r="E49" s="2"/>
      <c r="F49" s="14"/>
      <c r="G49" s="12"/>
    </row>
    <row r="50" spans="1:7" ht="19.5" customHeight="1">
      <c r="A50" s="39"/>
      <c r="B50" s="15" t="s">
        <v>62</v>
      </c>
      <c r="C50" s="13"/>
      <c r="D50" s="12"/>
      <c r="E50" s="16"/>
      <c r="F50" s="14"/>
      <c r="G50" s="12"/>
    </row>
    <row r="51" spans="1:7" ht="13.5" customHeight="1">
      <c r="A51" s="26"/>
      <c r="B51" s="89" t="s">
        <v>63</v>
      </c>
      <c r="C51" s="90"/>
      <c r="D51" s="90"/>
      <c r="E51" s="90"/>
      <c r="F51" s="91"/>
      <c r="G51" s="92">
        <f>SUM(G49)</f>
        <v>0</v>
      </c>
    </row>
    <row r="52" spans="1:7" ht="12" customHeight="1">
      <c r="A52" s="21"/>
      <c r="B52" s="93"/>
      <c r="C52" s="93"/>
      <c r="D52" s="93"/>
      <c r="E52" s="93"/>
      <c r="F52" s="94"/>
      <c r="G52" s="94"/>
    </row>
    <row r="53" spans="1:7" ht="12" customHeight="1">
      <c r="A53" s="95"/>
      <c r="B53" s="96" t="s">
        <v>64</v>
      </c>
      <c r="C53" s="97"/>
      <c r="D53" s="97"/>
      <c r="E53" s="97"/>
      <c r="F53" s="97"/>
      <c r="G53" s="98">
        <f>G25+G35+G45+G51</f>
        <v>1367750</v>
      </c>
    </row>
    <row r="54" spans="1:7" ht="12" customHeight="1">
      <c r="A54" s="95"/>
      <c r="B54" s="99" t="s">
        <v>65</v>
      </c>
      <c r="C54" s="100"/>
      <c r="D54" s="100"/>
      <c r="E54" s="100"/>
      <c r="F54" s="100"/>
      <c r="G54" s="101">
        <f>G53*0.05</f>
        <v>68387.5</v>
      </c>
    </row>
    <row r="55" spans="1:7" ht="12" customHeight="1">
      <c r="A55" s="95"/>
      <c r="B55" s="102" t="s">
        <v>66</v>
      </c>
      <c r="C55" s="103"/>
      <c r="D55" s="103"/>
      <c r="E55" s="103"/>
      <c r="F55" s="103"/>
      <c r="G55" s="104">
        <f>G54+G53</f>
        <v>1436137.5</v>
      </c>
    </row>
    <row r="56" spans="1:7" ht="12" customHeight="1">
      <c r="A56" s="95"/>
      <c r="B56" s="99" t="s">
        <v>67</v>
      </c>
      <c r="C56" s="100"/>
      <c r="D56" s="100"/>
      <c r="E56" s="100"/>
      <c r="F56" s="100"/>
      <c r="G56" s="101">
        <f>G12</f>
        <v>4000000</v>
      </c>
    </row>
    <row r="57" spans="1:7" ht="12" customHeight="1">
      <c r="A57" s="95"/>
      <c r="B57" s="105" t="s">
        <v>68</v>
      </c>
      <c r="C57" s="106"/>
      <c r="D57" s="106"/>
      <c r="E57" s="106"/>
      <c r="F57" s="106"/>
      <c r="G57" s="107">
        <f>G56-G55</f>
        <v>2563862.5</v>
      </c>
    </row>
    <row r="58" spans="1:7" ht="12" customHeight="1">
      <c r="A58" s="95"/>
      <c r="B58" s="108" t="s">
        <v>69</v>
      </c>
      <c r="C58" s="109"/>
      <c r="D58" s="109"/>
      <c r="E58" s="109"/>
      <c r="F58" s="109"/>
      <c r="G58" s="110"/>
    </row>
    <row r="59" spans="1:7" ht="12.75" customHeight="1" thickBot="1">
      <c r="A59" s="95"/>
      <c r="B59" s="111"/>
      <c r="C59" s="109"/>
      <c r="D59" s="109"/>
      <c r="E59" s="109"/>
      <c r="F59" s="109"/>
      <c r="G59" s="110"/>
    </row>
    <row r="60" spans="1:7" ht="12" customHeight="1">
      <c r="A60" s="95"/>
      <c r="B60" s="112" t="s">
        <v>70</v>
      </c>
      <c r="C60" s="113"/>
      <c r="D60" s="113"/>
      <c r="E60" s="113"/>
      <c r="F60" s="114"/>
      <c r="G60" s="110"/>
    </row>
    <row r="61" spans="1:7" ht="12" customHeight="1">
      <c r="A61" s="95"/>
      <c r="B61" s="115" t="s">
        <v>71</v>
      </c>
      <c r="C61" s="116"/>
      <c r="D61" s="116"/>
      <c r="E61" s="116"/>
      <c r="F61" s="117"/>
      <c r="G61" s="110"/>
    </row>
    <row r="62" spans="1:7" ht="12" customHeight="1">
      <c r="A62" s="95"/>
      <c r="B62" s="115" t="s">
        <v>72</v>
      </c>
      <c r="C62" s="116"/>
      <c r="D62" s="116"/>
      <c r="E62" s="116"/>
      <c r="F62" s="117"/>
      <c r="G62" s="110"/>
    </row>
    <row r="63" spans="1:7" ht="12" customHeight="1">
      <c r="A63" s="95"/>
      <c r="B63" s="115" t="s">
        <v>73</v>
      </c>
      <c r="C63" s="116"/>
      <c r="D63" s="116"/>
      <c r="E63" s="116"/>
      <c r="F63" s="117"/>
      <c r="G63" s="110"/>
    </row>
    <row r="64" spans="1:7" ht="12" customHeight="1">
      <c r="A64" s="95"/>
      <c r="B64" s="115" t="s">
        <v>74</v>
      </c>
      <c r="C64" s="116"/>
      <c r="D64" s="116"/>
      <c r="E64" s="116"/>
      <c r="F64" s="117"/>
      <c r="G64" s="110"/>
    </row>
    <row r="65" spans="1:7" ht="12" customHeight="1">
      <c r="A65" s="95"/>
      <c r="B65" s="115" t="s">
        <v>75</v>
      </c>
      <c r="C65" s="116"/>
      <c r="D65" s="116"/>
      <c r="E65" s="116"/>
      <c r="F65" s="117"/>
      <c r="G65" s="110"/>
    </row>
    <row r="66" spans="1:7" ht="12.75" customHeight="1" thickBot="1">
      <c r="A66" s="95"/>
      <c r="B66" s="118" t="s">
        <v>76</v>
      </c>
      <c r="C66" s="119"/>
      <c r="D66" s="119"/>
      <c r="E66" s="119"/>
      <c r="F66" s="120"/>
      <c r="G66" s="110"/>
    </row>
    <row r="67" spans="1:7" ht="12.75" customHeight="1">
      <c r="A67" s="95"/>
      <c r="B67" s="111"/>
      <c r="C67" s="116"/>
      <c r="D67" s="116"/>
      <c r="E67" s="116"/>
      <c r="F67" s="116"/>
      <c r="G67" s="110"/>
    </row>
    <row r="68" spans="1:7" ht="15" customHeight="1" thickBot="1">
      <c r="A68" s="95"/>
      <c r="B68" s="147" t="s">
        <v>77</v>
      </c>
      <c r="C68" s="148"/>
      <c r="D68" s="121"/>
      <c r="E68" s="122"/>
      <c r="F68" s="122"/>
      <c r="G68" s="110"/>
    </row>
    <row r="69" spans="1:7" ht="12" customHeight="1">
      <c r="A69" s="95"/>
      <c r="B69" s="123" t="s">
        <v>61</v>
      </c>
      <c r="C69" s="124" t="s">
        <v>78</v>
      </c>
      <c r="D69" s="125" t="s">
        <v>79</v>
      </c>
      <c r="E69" s="122"/>
      <c r="F69" s="122"/>
      <c r="G69" s="110"/>
    </row>
    <row r="70" spans="1:7" ht="12" customHeight="1">
      <c r="A70" s="95"/>
      <c r="B70" s="126" t="s">
        <v>80</v>
      </c>
      <c r="C70" s="127">
        <f>G25</f>
        <v>775000</v>
      </c>
      <c r="D70" s="128">
        <f>(C70/C76)</f>
        <v>0.54184285298789625</v>
      </c>
      <c r="E70" s="122"/>
      <c r="F70" s="122"/>
      <c r="G70" s="110"/>
    </row>
    <row r="71" spans="1:7" ht="12" customHeight="1">
      <c r="A71" s="95"/>
      <c r="B71" s="126" t="s">
        <v>81</v>
      </c>
      <c r="C71" s="129">
        <v>0</v>
      </c>
      <c r="D71" s="128">
        <v>0</v>
      </c>
      <c r="E71" s="122"/>
      <c r="F71" s="122"/>
      <c r="G71" s="110"/>
    </row>
    <row r="72" spans="1:7" ht="12" customHeight="1">
      <c r="A72" s="95"/>
      <c r="B72" s="126" t="s">
        <v>82</v>
      </c>
      <c r="C72" s="127">
        <f>G35</f>
        <v>60000</v>
      </c>
      <c r="D72" s="128">
        <f>(C72/C76)</f>
        <v>4.1949124102288744E-2</v>
      </c>
      <c r="E72" s="122"/>
      <c r="F72" s="122"/>
      <c r="G72" s="110"/>
    </row>
    <row r="73" spans="1:7" ht="12" customHeight="1">
      <c r="A73" s="95"/>
      <c r="B73" s="126" t="s">
        <v>48</v>
      </c>
      <c r="C73" s="127">
        <f>G45</f>
        <v>532750</v>
      </c>
      <c r="D73" s="128">
        <f>(C73/C76)</f>
        <v>0.37247326442490547</v>
      </c>
      <c r="E73" s="122"/>
      <c r="F73" s="122"/>
      <c r="G73" s="110"/>
    </row>
    <row r="74" spans="1:7" ht="12" customHeight="1">
      <c r="A74" s="95"/>
      <c r="B74" s="126" t="s">
        <v>83</v>
      </c>
      <c r="C74" s="130"/>
      <c r="D74" s="128">
        <f>(C74/C76)</f>
        <v>0</v>
      </c>
      <c r="E74" s="131"/>
      <c r="F74" s="131"/>
      <c r="G74" s="110"/>
    </row>
    <row r="75" spans="1:7" ht="12" customHeight="1">
      <c r="A75" s="95"/>
      <c r="B75" s="126" t="s">
        <v>84</v>
      </c>
      <c r="C75" s="130">
        <v>62554</v>
      </c>
      <c r="D75" s="128">
        <f>(C75/C76)</f>
        <v>4.37347584849095E-2</v>
      </c>
      <c r="E75" s="131"/>
      <c r="F75" s="131"/>
      <c r="G75" s="110"/>
    </row>
    <row r="76" spans="1:7" ht="12.75" customHeight="1" thickBot="1">
      <c r="A76" s="95"/>
      <c r="B76" s="132" t="s">
        <v>85</v>
      </c>
      <c r="C76" s="133">
        <f>SUM(C70:C75)</f>
        <v>1430304</v>
      </c>
      <c r="D76" s="134">
        <f>SUM(D70:D75)</f>
        <v>1</v>
      </c>
      <c r="E76" s="131"/>
      <c r="F76" s="131"/>
      <c r="G76" s="110"/>
    </row>
    <row r="77" spans="1:7" ht="12" customHeight="1">
      <c r="A77" s="95"/>
      <c r="B77" s="111"/>
      <c r="C77" s="109"/>
      <c r="D77" s="109"/>
      <c r="E77" s="109"/>
      <c r="F77" s="109"/>
      <c r="G77" s="110"/>
    </row>
    <row r="78" spans="1:7" ht="12.75" customHeight="1">
      <c r="A78" s="95"/>
      <c r="B78" s="20"/>
      <c r="C78" s="109"/>
      <c r="D78" s="109"/>
      <c r="E78" s="109"/>
      <c r="F78" s="109"/>
      <c r="G78" s="110"/>
    </row>
    <row r="79" spans="1:7" ht="12" customHeight="1" thickBot="1">
      <c r="A79" s="135"/>
      <c r="B79" s="136"/>
      <c r="C79" s="137" t="s">
        <v>86</v>
      </c>
      <c r="D79" s="138"/>
      <c r="E79" s="139"/>
      <c r="F79" s="140"/>
      <c r="G79" s="110"/>
    </row>
    <row r="80" spans="1:7" ht="12" customHeight="1">
      <c r="A80" s="95"/>
      <c r="B80" s="141" t="s">
        <v>87</v>
      </c>
      <c r="C80" s="142">
        <v>400</v>
      </c>
      <c r="D80" s="142">
        <v>500</v>
      </c>
      <c r="E80" s="143">
        <v>600</v>
      </c>
      <c r="F80" s="144"/>
      <c r="G80" s="145"/>
    </row>
    <row r="81" spans="1:7" ht="12.75" customHeight="1" thickBot="1">
      <c r="A81" s="95"/>
      <c r="B81" s="132" t="s">
        <v>88</v>
      </c>
      <c r="C81" s="133">
        <f>(G55/C80)</f>
        <v>3590.34375</v>
      </c>
      <c r="D81" s="133">
        <f>(G55/D80)</f>
        <v>2872.2750000000001</v>
      </c>
      <c r="E81" s="146">
        <f>(G55/E80)</f>
        <v>2393.5625</v>
      </c>
      <c r="F81" s="144"/>
      <c r="G81" s="145"/>
    </row>
    <row r="82" spans="1:7" ht="15.6" customHeight="1">
      <c r="A82" s="95"/>
      <c r="B82" s="108" t="s">
        <v>89</v>
      </c>
      <c r="C82" s="116"/>
      <c r="D82" s="116"/>
      <c r="E82" s="116"/>
      <c r="F82" s="116"/>
      <c r="G82" s="116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B66E49-43FF-47D0-A632-43FAD32CCEE2}"/>
</file>

<file path=customXml/itemProps2.xml><?xml version="1.0" encoding="utf-8"?>
<ds:datastoreItem xmlns:ds="http://schemas.openxmlformats.org/officeDocument/2006/customXml" ds:itemID="{BE7D3784-745B-4177-A166-48BE1AA652E7}"/>
</file>

<file path=customXml/itemProps3.xml><?xml version="1.0" encoding="utf-8"?>
<ds:datastoreItem xmlns:ds="http://schemas.openxmlformats.org/officeDocument/2006/customXml" ds:itemID="{4CF7EA7D-9AD0-4A69-8D4C-CEA179713A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2022-06-22T19:26:49Z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