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Illapel\"/>
    </mc:Choice>
  </mc:AlternateContent>
  <xr:revisionPtr revIDLastSave="6" documentId="11_C1A0825A8A8F03C932B6FFEEB950E66EDF73108F" xr6:coauthVersionLast="47" xr6:coauthVersionMax="47" xr10:uidLastSave="{8BAE5389-5E10-434C-975D-9CB3B6BD38D1}"/>
  <bookViews>
    <workbookView xWindow="-120" yWindow="-120" windowWidth="20730" windowHeight="11160" xr2:uid="{00000000-000D-0000-FFFF-FFFF00000000}"/>
  </bookViews>
  <sheets>
    <sheet name="Alstromer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1" i="1" l="1"/>
  <c r="F49" i="1" l="1"/>
  <c r="F56" i="1"/>
  <c r="F58" i="1"/>
  <c r="F59" i="1"/>
  <c r="F60" i="1"/>
  <c r="F61" i="1"/>
  <c r="G12" i="1" l="1"/>
  <c r="G76" i="1" s="1"/>
  <c r="G64" i="1" l="1"/>
  <c r="G63" i="1"/>
  <c r="G61" i="1"/>
  <c r="G60" i="1"/>
  <c r="G59" i="1"/>
  <c r="G58" i="1"/>
  <c r="G56" i="1"/>
  <c r="G55" i="1"/>
  <c r="G54" i="1"/>
  <c r="G53" i="1"/>
  <c r="G51" i="1"/>
  <c r="G50" i="1"/>
  <c r="G49" i="1"/>
  <c r="G48" i="1"/>
  <c r="G47" i="1"/>
  <c r="G46" i="1"/>
  <c r="G44" i="1"/>
  <c r="G39" i="1"/>
  <c r="G38" i="1"/>
  <c r="G37" i="1"/>
  <c r="G27" i="1"/>
  <c r="G26" i="1"/>
  <c r="G25" i="1"/>
  <c r="G24" i="1"/>
  <c r="G23" i="1"/>
  <c r="G22" i="1"/>
  <c r="G21" i="1"/>
  <c r="G28" i="1" l="1"/>
  <c r="C90" i="1" s="1"/>
  <c r="G71" i="1"/>
  <c r="C94" i="1" s="1"/>
  <c r="G65" i="1" l="1"/>
  <c r="C93" i="1" s="1"/>
  <c r="G40" i="1"/>
  <c r="C92" i="1" s="1"/>
  <c r="G73" i="1" l="1"/>
  <c r="G74" i="1" s="1"/>
  <c r="G75" i="1" l="1"/>
  <c r="C95" i="1"/>
  <c r="C96" i="1" s="1"/>
  <c r="D93" i="1" s="1"/>
  <c r="D90" i="1"/>
  <c r="D94" i="1"/>
  <c r="D95" i="1"/>
  <c r="D92" i="1"/>
  <c r="D101" i="1"/>
  <c r="G77" i="1"/>
  <c r="C101" i="1"/>
  <c r="E101" i="1"/>
  <c r="D96" i="1" l="1"/>
</calcChain>
</file>

<file path=xl/sharedStrings.xml><?xml version="1.0" encoding="utf-8"?>
<sst xmlns="http://schemas.openxmlformats.org/spreadsheetml/2006/main" count="180" uniqueCount="118">
  <si>
    <t>RUBRO O CULTIVO</t>
  </si>
  <si>
    <t>Alstromeria</t>
  </si>
  <si>
    <t>RENDIMIENTO (Un/ha)</t>
  </si>
  <si>
    <t>VARIEDAD</t>
  </si>
  <si>
    <t>Varias</t>
  </si>
  <si>
    <t>FECHA ESTIMADA  PRECIO VENTA</t>
  </si>
  <si>
    <t>Anual</t>
  </si>
  <si>
    <t>NIVEL TECNOLÓGICO</t>
  </si>
  <si>
    <t>Alto</t>
  </si>
  <si>
    <t>PRECIO ESPERADO ($/qqm)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</si>
  <si>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</si>
  <si>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</si>
  <si>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</si>
  <si>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</si>
  <si>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</si>
  <si>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</si>
  <si>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Nacional</t>
  </si>
  <si>
    <t>COMUNA/LOCALIDAD</t>
  </si>
  <si>
    <t>Todas las comunas</t>
  </si>
  <si>
    <t>FECHA DE COSECHA</t>
  </si>
  <si>
    <t>FECHA PRECIO INSUMOS</t>
  </si>
  <si>
    <t>CONTINGENCIA</t>
  </si>
  <si>
    <t>Sequia</t>
  </si>
  <si>
    <t>COSTOS DIRECTOS DE PRODUCCIÓN POR HA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</si>
  <si>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</si>
  <si>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</si>
  <si>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</si>
  <si>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</si>
  <si>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</si>
  <si>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</si>
  <si>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</si>
  <si>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Postura plástico y arreglo naves</t>
  </si>
  <si>
    <t>JH</t>
  </si>
  <si>
    <t>Marzo</t>
  </si>
  <si>
    <t>Aplicación de pesticidas</t>
  </si>
  <si>
    <t>Abril a noviembre</t>
  </si>
  <si>
    <t>Aplicación de fertilizantes</t>
  </si>
  <si>
    <t>Control de malezas</t>
  </si>
  <si>
    <t>Labores de manejo en general</t>
  </si>
  <si>
    <t>Riegos</t>
  </si>
  <si>
    <t>Cosecha, selección, embalaje</t>
  </si>
  <si>
    <t>Sep - noviembre</t>
  </si>
  <si>
    <t>Subtotal Jornadas Hombre</t>
  </si>
  <si>
    <t>JORNADAS ANIMAL</t>
  </si>
  <si>
    <t>JA</t>
  </si>
  <si>
    <t>Subtotal Jornadas Animal</t>
  </si>
  <si>
    <t>MAQUINARIA</t>
  </si>
  <si>
    <t xml:space="preserve">Aradura </t>
  </si>
  <si>
    <t>JM</t>
  </si>
  <si>
    <t>Enero a abril</t>
  </si>
  <si>
    <t>Rastrajes</t>
  </si>
  <si>
    <t>Melgadura</t>
  </si>
  <si>
    <t>Subtotal Costo Maquinaria</t>
  </si>
  <si>
    <t>INSUMOS</t>
  </si>
  <si>
    <t>Insumos</t>
  </si>
  <si>
    <t>Unidad (Kg/l/u)</t>
  </si>
  <si>
    <t>Cantidad (Kg/l/u)</t>
  </si>
  <si>
    <t>RIZOMAS</t>
  </si>
  <si>
    <t>Un</t>
  </si>
  <si>
    <t>FERTILIZANTES</t>
  </si>
  <si>
    <t>SFT</t>
  </si>
  <si>
    <t>kg</t>
  </si>
  <si>
    <t>Enero</t>
  </si>
  <si>
    <t>Urea perlada</t>
  </si>
  <si>
    <t>Nitrato de potasio</t>
  </si>
  <si>
    <t>kg25</t>
  </si>
  <si>
    <t>Nitrato de calcio</t>
  </si>
  <si>
    <t>Sulfato de Magnesio</t>
  </si>
  <si>
    <t>Kg.</t>
  </si>
  <si>
    <t>Acido Fosforico</t>
  </si>
  <si>
    <t>l</t>
  </si>
  <si>
    <t>FUNGICIDAS</t>
  </si>
  <si>
    <t>Aliette</t>
  </si>
  <si>
    <t>Rovral</t>
  </si>
  <si>
    <t>Benlate</t>
  </si>
  <si>
    <t>Phyton 27</t>
  </si>
  <si>
    <t>INSECTICIDAS</t>
  </si>
  <si>
    <t>Metomilo</t>
  </si>
  <si>
    <t>Karate</t>
  </si>
  <si>
    <t>Actara</t>
  </si>
  <si>
    <t>i</t>
  </si>
  <si>
    <t>Vertimec</t>
  </si>
  <si>
    <t>OTROS</t>
  </si>
  <si>
    <t>Material Conducción</t>
  </si>
  <si>
    <t>Gl.</t>
  </si>
  <si>
    <t>Compost</t>
  </si>
  <si>
    <t>M3</t>
  </si>
  <si>
    <t>Diciembre</t>
  </si>
  <si>
    <t>Subtotal Insumos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</si>
  <si>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</si>
  <si>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</si>
  <si>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</si>
  <si>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</si>
  <si>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</si>
  <si>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</si>
  <si>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</si>
  <si>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</si>
  <si>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</si>
  <si>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</si>
  <si>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</si>
  <si>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</si>
  <si>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</si>
  <si>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</si>
  <si>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</si>
  <si>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</si>
  <si>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</si>
  <si>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</si>
  <si>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</si>
  <si>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</si>
  <si>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</si>
  <si>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</si>
  <si>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</si>
  <si>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</si>
  <si>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</si>
  <si>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(Un/ha)</t>
  </si>
  <si>
    <t>Rendimiento (un/ha)</t>
  </si>
  <si>
    <t>Costo unitario ($/ud)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</si>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</sst>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_-;\-* #,##0.0_-;_-* &quot;-&quot;??_-;_-@_-"/>
  </numFmts>
  <fonts count="3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color indexed="8"/>
      <name val="Helvetica Neue"/>
      <family val="2"/>
      <scheme val="minor"/>
    </font>
    <font>
      <sz val="10"/>
      <name val="Arial"/>
      <family val="2"/>
    </font>
    <font>
      <sz val="9"/>
      <name val="Helvetica Neue"/>
      <family val="2"/>
      <scheme val="minor"/>
    </font>
    <font>
      <sz val="8"/>
      <color indexed="8"/>
      <name val="Helvetica Neue"/>
      <family val="2"/>
      <scheme val="minor"/>
    </font>
    <font>
      <sz val="8"/>
      <name val="Helvetica Neue"/>
      <family val="2"/>
      <scheme val="minor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theme="0"/>
      <name val="Helvetica Neue"/>
      <family val="2"/>
      <scheme val="minor"/>
    </font>
    <font>
      <b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22" fillId="0" borderId="22"/>
    <xf numFmtId="0" fontId="22" fillId="0" borderId="22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9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20" fillId="0" borderId="56" xfId="0" applyFont="1" applyBorder="1" applyAlignment="1">
      <alignment horizontal="right" vertical="center"/>
    </xf>
    <xf numFmtId="0" fontId="20" fillId="0" borderId="56" xfId="0" applyFont="1" applyBorder="1" applyAlignment="1">
      <alignment horizontal="right" vertical="center" wrapText="1"/>
    </xf>
    <xf numFmtId="17" fontId="20" fillId="0" borderId="56" xfId="0" applyNumberFormat="1" applyFont="1" applyBorder="1" applyAlignment="1">
      <alignment horizontal="right" vertical="center"/>
    </xf>
    <xf numFmtId="41" fontId="20" fillId="0" borderId="56" xfId="2" applyFont="1" applyBorder="1" applyAlignment="1">
      <alignment horizontal="right" vertical="center"/>
    </xf>
    <xf numFmtId="3" fontId="20" fillId="0" borderId="56" xfId="0" applyNumberFormat="1" applyFont="1" applyBorder="1" applyAlignment="1">
      <alignment horizontal="right" vertical="center"/>
    </xf>
    <xf numFmtId="0" fontId="21" fillId="0" borderId="57" xfId="0" applyFont="1" applyBorder="1" applyAlignment="1">
      <alignment horizontal="center" vertical="center"/>
    </xf>
    <xf numFmtId="3" fontId="23" fillId="0" borderId="57" xfId="3" applyNumberFormat="1" applyFont="1" applyBorder="1" applyAlignment="1">
      <alignment horizontal="right"/>
    </xf>
    <xf numFmtId="0" fontId="21" fillId="0" borderId="57" xfId="0" applyFont="1" applyBorder="1" applyAlignment="1">
      <alignment vertical="center"/>
    </xf>
    <xf numFmtId="0" fontId="21" fillId="0" borderId="57" xfId="0" applyFont="1" applyFill="1" applyBorder="1" applyAlignment="1">
      <alignment horizontal="center" vertical="center"/>
    </xf>
    <xf numFmtId="0" fontId="24" fillId="0" borderId="57" xfId="0" applyFont="1" applyBorder="1" applyAlignment="1">
      <alignment vertical="center" wrapText="1"/>
    </xf>
    <xf numFmtId="0" fontId="24" fillId="0" borderId="57" xfId="0" applyFont="1" applyBorder="1" applyAlignment="1">
      <alignment horizontal="center" vertical="center"/>
    </xf>
    <xf numFmtId="1" fontId="24" fillId="0" borderId="57" xfId="0" applyNumberFormat="1" applyFont="1" applyBorder="1" applyAlignment="1">
      <alignment horizontal="right"/>
    </xf>
    <xf numFmtId="3" fontId="25" fillId="0" borderId="57" xfId="3" applyNumberFormat="1" applyFont="1" applyBorder="1" applyAlignment="1">
      <alignment horizontal="right"/>
    </xf>
    <xf numFmtId="0" fontId="24" fillId="0" borderId="57" xfId="0" applyFont="1" applyBorder="1" applyAlignment="1">
      <alignment vertical="center"/>
    </xf>
    <xf numFmtId="0" fontId="24" fillId="0" borderId="57" xfId="0" applyFont="1" applyFill="1" applyBorder="1" applyAlignment="1">
      <alignment horizontal="center" vertical="center"/>
    </xf>
    <xf numFmtId="0" fontId="21" fillId="10" borderId="57" xfId="0" applyFont="1" applyFill="1" applyBorder="1" applyAlignment="1">
      <alignment horizontal="center" vertical="center"/>
    </xf>
    <xf numFmtId="1" fontId="26" fillId="0" borderId="57" xfId="4" applyNumberFormat="1" applyFont="1" applyBorder="1" applyAlignment="1">
      <alignment horizontal="center" vertical="center"/>
    </xf>
    <xf numFmtId="3" fontId="26" fillId="0" borderId="57" xfId="4" applyNumberFormat="1" applyFont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167" fontId="26" fillId="0" borderId="57" xfId="1" applyNumberFormat="1" applyFont="1" applyFill="1" applyBorder="1" applyAlignment="1">
      <alignment horizontal="center" vertical="center"/>
    </xf>
    <xf numFmtId="15" fontId="26" fillId="0" borderId="57" xfId="4" applyNumberFormat="1" applyFont="1" applyBorder="1" applyAlignment="1">
      <alignment vertical="center"/>
    </xf>
    <xf numFmtId="0" fontId="27" fillId="0" borderId="57" xfId="0" applyFont="1" applyFill="1" applyBorder="1" applyAlignment="1">
      <alignment horizontal="center" vertical="center" wrapText="1"/>
    </xf>
    <xf numFmtId="3" fontId="21" fillId="0" borderId="57" xfId="0" applyNumberFormat="1" applyFont="1" applyBorder="1" applyAlignment="1">
      <alignment horizontal="center" vertical="center"/>
    </xf>
    <xf numFmtId="164" fontId="21" fillId="0" borderId="57" xfId="0" applyNumberFormat="1" applyFont="1" applyBorder="1" applyAlignment="1">
      <alignment horizontal="center" vertical="center"/>
    </xf>
    <xf numFmtId="164" fontId="28" fillId="0" borderId="57" xfId="0" applyNumberFormat="1" applyFont="1" applyBorder="1" applyAlignment="1">
      <alignment horizontal="center" vertical="center"/>
    </xf>
    <xf numFmtId="15" fontId="26" fillId="0" borderId="58" xfId="4" applyNumberFormat="1" applyFont="1" applyBorder="1" applyAlignment="1">
      <alignment vertical="center"/>
    </xf>
    <xf numFmtId="1" fontId="26" fillId="0" borderId="58" xfId="4" applyNumberFormat="1" applyFont="1" applyBorder="1" applyAlignment="1">
      <alignment horizontal="center" vertical="center"/>
    </xf>
    <xf numFmtId="3" fontId="26" fillId="0" borderId="58" xfId="4" applyNumberFormat="1" applyFont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3" fontId="23" fillId="0" borderId="58" xfId="3" applyNumberFormat="1" applyFont="1" applyBorder="1" applyAlignment="1">
      <alignment horizontal="right"/>
    </xf>
    <xf numFmtId="41" fontId="20" fillId="0" borderId="56" xfId="0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right"/>
    </xf>
    <xf numFmtId="15" fontId="29" fillId="0" borderId="57" xfId="4" applyNumberFormat="1" applyFont="1" applyBorder="1" applyAlignment="1">
      <alignment vertical="center"/>
    </xf>
    <xf numFmtId="41" fontId="13" fillId="8" borderId="54" xfId="2" applyFont="1" applyFill="1" applyBorder="1" applyAlignment="1">
      <alignment vertical="center"/>
    </xf>
    <xf numFmtId="41" fontId="13" fillId="8" borderId="55" xfId="2" applyFont="1" applyFill="1" applyBorder="1" applyAlignment="1">
      <alignment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5">
    <cellStyle name="Millares" xfId="1" builtinId="3"/>
    <cellStyle name="Millares [0]" xfId="2" builtinId="6"/>
    <cellStyle name="Normal" xfId="0" builtinId="0"/>
    <cellStyle name="Normal 2" xfId="4" xr:uid="{00000000-0005-0000-0000-000003000000}"/>
    <cellStyle name="Normal 3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339725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102"/>
  <sheetViews>
    <sheetView showGridLines="0" tabSelected="1" topLeftCell="B1" zoomScale="120" zoomScaleNormal="120" workbookViewId="0">
      <selection activeCell="I64" sqref="I64"/>
    </sheetView>
  </sheetViews>
  <sheetFormatPr defaultColWidth="10.85546875" defaultRowHeight="11.25" customHeight="1"/>
  <cols>
    <col min="1" max="1" width="4.42578125" style="1" customWidth="1"/>
    <col min="2" max="2" width="24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140625" style="1" bestFit="1" customWidth="1"/>
    <col min="8" max="252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2" t="s">
        <v>1</v>
      </c>
      <c r="D9" s="7"/>
      <c r="E9" s="162" t="s">
        <v>2</v>
      </c>
      <c r="F9" s="163"/>
      <c r="G9" s="125">
        <v>1000000</v>
      </c>
    </row>
    <row r="10" spans="1:7" ht="38.25" customHeight="1">
      <c r="A10" s="5"/>
      <c r="B10" s="8" t="s">
        <v>3</v>
      </c>
      <c r="C10" s="122" t="s">
        <v>4</v>
      </c>
      <c r="D10" s="9"/>
      <c r="E10" s="160" t="s">
        <v>5</v>
      </c>
      <c r="F10" s="161"/>
      <c r="G10" s="122" t="s">
        <v>6</v>
      </c>
    </row>
    <row r="11" spans="1:7" ht="18" customHeight="1">
      <c r="A11" s="5"/>
      <c r="B11" s="8" t="s">
        <v>7</v>
      </c>
      <c r="C11" s="122" t="s">
        <v>8</v>
      </c>
      <c r="D11" s="9"/>
      <c r="E11" s="160" t="s">
        <v>9</v>
      </c>
      <c r="F11" s="161"/>
      <c r="G11" s="126">
        <v>85</v>
      </c>
    </row>
    <row r="12" spans="1:7" ht="11.25" customHeight="1">
      <c r="A12" s="5"/>
      <c r="B12" s="8" t="s">
        <v>10</v>
      </c>
      <c r="C12" s="153" t="s">
        <v>11</v>
      </c>
      <c r="D12" s="9"/>
      <c r="E12" s="11" t="s">
        <v>12</v>
      </c>
      <c r="F12" s="12"/>
      <c r="G12" s="152">
        <f>+G11*G9</f>
        <v>85000000</v>
      </c>
    </row>
    <row r="13" spans="1:7" ht="11.25" customHeight="1">
      <c r="A13" s="5"/>
      <c r="B13" s="8" t="s">
        <v>13</v>
      </c>
      <c r="C13" s="154" t="s">
        <v>14</v>
      </c>
      <c r="D13" s="9"/>
      <c r="E13" s="160" t="s">
        <v>15</v>
      </c>
      <c r="F13" s="161"/>
      <c r="G13" s="122" t="s">
        <v>16</v>
      </c>
    </row>
    <row r="14" spans="1:7" ht="13.5" customHeight="1">
      <c r="A14" s="5"/>
      <c r="B14" s="8" t="s">
        <v>17</v>
      </c>
      <c r="C14" s="154" t="s">
        <v>18</v>
      </c>
      <c r="D14" s="9"/>
      <c r="E14" s="160" t="s">
        <v>19</v>
      </c>
      <c r="F14" s="161"/>
      <c r="G14" s="123" t="s">
        <v>6</v>
      </c>
    </row>
    <row r="15" spans="1:7" ht="25.5" customHeight="1">
      <c r="A15" s="5"/>
      <c r="B15" s="8" t="s">
        <v>20</v>
      </c>
      <c r="C15" s="124">
        <v>44713</v>
      </c>
      <c r="D15" s="9"/>
      <c r="E15" s="166" t="s">
        <v>21</v>
      </c>
      <c r="F15" s="167"/>
      <c r="G15" s="124" t="s">
        <v>22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7" ht="12" customHeight="1">
      <c r="A17" s="18"/>
      <c r="B17" s="164" t="s">
        <v>23</v>
      </c>
      <c r="C17" s="165"/>
      <c r="D17" s="165"/>
      <c r="E17" s="165"/>
      <c r="F17" s="165"/>
      <c r="G17" s="165"/>
    </row>
    <row r="18" spans="1:7" ht="12" customHeight="1">
      <c r="A18" s="2"/>
      <c r="B18" s="19"/>
      <c r="C18" s="20"/>
      <c r="D18" s="20"/>
      <c r="E18" s="20"/>
      <c r="F18" s="21"/>
      <c r="G18" s="21"/>
    </row>
    <row r="19" spans="1:7" ht="12" customHeight="1">
      <c r="A19" s="5"/>
      <c r="B19" s="22" t="s">
        <v>24</v>
      </c>
      <c r="C19" s="23"/>
      <c r="D19" s="24"/>
      <c r="E19" s="24"/>
      <c r="F19" s="24"/>
      <c r="G19" s="24"/>
    </row>
    <row r="20" spans="1:7" ht="24" customHeight="1">
      <c r="A20" s="18"/>
      <c r="B20" s="25" t="s">
        <v>25</v>
      </c>
      <c r="C20" s="25" t="s">
        <v>26</v>
      </c>
      <c r="D20" s="25" t="s">
        <v>27</v>
      </c>
      <c r="E20" s="25" t="s">
        <v>28</v>
      </c>
      <c r="F20" s="25" t="s">
        <v>29</v>
      </c>
      <c r="G20" s="25" t="s">
        <v>30</v>
      </c>
    </row>
    <row r="21" spans="1:7" ht="15">
      <c r="A21" s="18"/>
      <c r="B21" s="131" t="s">
        <v>31</v>
      </c>
      <c r="C21" s="132" t="s">
        <v>32</v>
      </c>
      <c r="D21" s="133">
        <v>40</v>
      </c>
      <c r="E21" s="132" t="s">
        <v>33</v>
      </c>
      <c r="F21" s="134">
        <v>25000</v>
      </c>
      <c r="G21" s="134">
        <f>D21*F21</f>
        <v>1000000</v>
      </c>
    </row>
    <row r="22" spans="1:7" ht="12.75" customHeight="1">
      <c r="A22" s="18"/>
      <c r="B22" s="135" t="s">
        <v>34</v>
      </c>
      <c r="C22" s="132" t="s">
        <v>32</v>
      </c>
      <c r="D22" s="133">
        <v>10</v>
      </c>
      <c r="E22" s="136" t="s">
        <v>35</v>
      </c>
      <c r="F22" s="134">
        <v>25000</v>
      </c>
      <c r="G22" s="134">
        <f t="shared" ref="G22:G27" si="0">D22*F22</f>
        <v>250000</v>
      </c>
    </row>
    <row r="23" spans="1:7" ht="12.75" customHeight="1">
      <c r="A23" s="18"/>
      <c r="B23" s="135" t="s">
        <v>36</v>
      </c>
      <c r="C23" s="132" t="s">
        <v>32</v>
      </c>
      <c r="D23" s="133">
        <v>20</v>
      </c>
      <c r="E23" s="136" t="s">
        <v>35</v>
      </c>
      <c r="F23" s="134">
        <v>25000</v>
      </c>
      <c r="G23" s="134">
        <f t="shared" si="0"/>
        <v>500000</v>
      </c>
    </row>
    <row r="24" spans="1:7" ht="12.75" customHeight="1">
      <c r="A24" s="18"/>
      <c r="B24" s="135" t="s">
        <v>37</v>
      </c>
      <c r="C24" s="132" t="s">
        <v>32</v>
      </c>
      <c r="D24" s="133">
        <v>40</v>
      </c>
      <c r="E24" s="136" t="s">
        <v>35</v>
      </c>
      <c r="F24" s="134">
        <v>25000</v>
      </c>
      <c r="G24" s="134">
        <f t="shared" si="0"/>
        <v>1000000</v>
      </c>
    </row>
    <row r="25" spans="1:7" ht="25.5" customHeight="1">
      <c r="A25" s="18"/>
      <c r="B25" s="131" t="s">
        <v>38</v>
      </c>
      <c r="C25" s="132" t="s">
        <v>32</v>
      </c>
      <c r="D25" s="133">
        <v>150</v>
      </c>
      <c r="E25" s="136" t="s">
        <v>35</v>
      </c>
      <c r="F25" s="134">
        <v>25000</v>
      </c>
      <c r="G25" s="134">
        <f t="shared" si="0"/>
        <v>3750000</v>
      </c>
    </row>
    <row r="26" spans="1:7" ht="25.5" customHeight="1">
      <c r="A26" s="18"/>
      <c r="B26" s="135" t="s">
        <v>39</v>
      </c>
      <c r="C26" s="132" t="s">
        <v>32</v>
      </c>
      <c r="D26" s="133">
        <v>80</v>
      </c>
      <c r="E26" s="136" t="s">
        <v>35</v>
      </c>
      <c r="F26" s="134">
        <v>25000</v>
      </c>
      <c r="G26" s="134">
        <f t="shared" si="0"/>
        <v>2000000</v>
      </c>
    </row>
    <row r="27" spans="1:7" ht="12.75" customHeight="1">
      <c r="A27" s="18"/>
      <c r="B27" s="135" t="s">
        <v>40</v>
      </c>
      <c r="C27" s="132" t="s">
        <v>32</v>
      </c>
      <c r="D27" s="133">
        <v>500</v>
      </c>
      <c r="E27" s="132" t="s">
        <v>41</v>
      </c>
      <c r="F27" s="134">
        <v>25000</v>
      </c>
      <c r="G27" s="134">
        <f t="shared" si="0"/>
        <v>12500000</v>
      </c>
    </row>
    <row r="28" spans="1:7" ht="12.75" customHeight="1">
      <c r="A28" s="18"/>
      <c r="B28" s="27" t="s">
        <v>42</v>
      </c>
      <c r="C28" s="28"/>
      <c r="D28" s="28"/>
      <c r="E28" s="28"/>
      <c r="F28" s="29"/>
      <c r="G28" s="30">
        <f>SUM(G21:G27)</f>
        <v>21000000</v>
      </c>
    </row>
    <row r="29" spans="1:7" ht="12" customHeight="1">
      <c r="A29" s="2"/>
      <c r="B29" s="19"/>
      <c r="C29" s="21"/>
      <c r="D29" s="21"/>
      <c r="E29" s="21"/>
      <c r="F29" s="31"/>
      <c r="G29" s="31"/>
    </row>
    <row r="30" spans="1:7" ht="12" customHeight="1">
      <c r="A30" s="5"/>
      <c r="B30" s="32" t="s">
        <v>43</v>
      </c>
      <c r="C30" s="33"/>
      <c r="D30" s="34"/>
      <c r="E30" s="34"/>
      <c r="F30" s="35"/>
      <c r="G30" s="35"/>
    </row>
    <row r="31" spans="1:7" ht="24" customHeight="1">
      <c r="A31" s="5"/>
      <c r="B31" s="36" t="s">
        <v>25</v>
      </c>
      <c r="C31" s="37" t="s">
        <v>26</v>
      </c>
      <c r="D31" s="37" t="s">
        <v>27</v>
      </c>
      <c r="E31" s="36" t="s">
        <v>28</v>
      </c>
      <c r="F31" s="37" t="s">
        <v>29</v>
      </c>
      <c r="G31" s="36" t="s">
        <v>30</v>
      </c>
    </row>
    <row r="32" spans="1:7" ht="12" customHeight="1">
      <c r="A32" s="5"/>
      <c r="B32" s="38"/>
      <c r="C32" s="39" t="s">
        <v>44</v>
      </c>
      <c r="D32" s="39"/>
      <c r="E32" s="39"/>
      <c r="F32" s="38"/>
      <c r="G32" s="38"/>
    </row>
    <row r="33" spans="1:7" ht="12" customHeight="1">
      <c r="A33" s="5"/>
      <c r="B33" s="40" t="s">
        <v>45</v>
      </c>
      <c r="C33" s="41"/>
      <c r="D33" s="41"/>
      <c r="E33" s="41"/>
      <c r="F33" s="42"/>
      <c r="G33" s="42"/>
    </row>
    <row r="34" spans="1:7" ht="12" customHeight="1">
      <c r="A34" s="2"/>
      <c r="B34" s="43"/>
      <c r="C34" s="44"/>
      <c r="D34" s="44"/>
      <c r="E34" s="44"/>
      <c r="F34" s="45"/>
      <c r="G34" s="45"/>
    </row>
    <row r="35" spans="1:7" ht="12" customHeight="1">
      <c r="A35" s="5"/>
      <c r="B35" s="32" t="s">
        <v>46</v>
      </c>
      <c r="C35" s="33"/>
      <c r="D35" s="34"/>
      <c r="E35" s="34"/>
      <c r="F35" s="35"/>
      <c r="G35" s="35"/>
    </row>
    <row r="36" spans="1:7" ht="24" customHeight="1">
      <c r="A36" s="5"/>
      <c r="B36" s="46" t="s">
        <v>25</v>
      </c>
      <c r="C36" s="46" t="s">
        <v>26</v>
      </c>
      <c r="D36" s="46" t="s">
        <v>27</v>
      </c>
      <c r="E36" s="46" t="s">
        <v>28</v>
      </c>
      <c r="F36" s="47" t="s">
        <v>29</v>
      </c>
      <c r="G36" s="46" t="s">
        <v>30</v>
      </c>
    </row>
    <row r="37" spans="1:7" ht="12.75" customHeight="1">
      <c r="A37" s="18"/>
      <c r="B37" s="129" t="s">
        <v>47</v>
      </c>
      <c r="C37" s="127" t="s">
        <v>48</v>
      </c>
      <c r="D37" s="127">
        <v>0.75</v>
      </c>
      <c r="E37" s="137" t="s">
        <v>49</v>
      </c>
      <c r="F37" s="128">
        <v>240000</v>
      </c>
      <c r="G37" s="128">
        <f>D37*F37</f>
        <v>180000</v>
      </c>
    </row>
    <row r="38" spans="1:7" ht="12.75" customHeight="1">
      <c r="A38" s="18"/>
      <c r="B38" s="129" t="s">
        <v>50</v>
      </c>
      <c r="C38" s="127" t="s">
        <v>48</v>
      </c>
      <c r="D38" s="127">
        <v>0.75</v>
      </c>
      <c r="E38" s="137" t="s">
        <v>49</v>
      </c>
      <c r="F38" s="128">
        <v>240000</v>
      </c>
      <c r="G38" s="128">
        <f>D38*F38</f>
        <v>180000</v>
      </c>
    </row>
    <row r="39" spans="1:7" ht="12.75" customHeight="1">
      <c r="A39" s="18"/>
      <c r="B39" s="129" t="s">
        <v>51</v>
      </c>
      <c r="C39" s="127" t="s">
        <v>48</v>
      </c>
      <c r="D39" s="127">
        <v>0.75</v>
      </c>
      <c r="E39" s="137" t="s">
        <v>49</v>
      </c>
      <c r="F39" s="128">
        <v>240000</v>
      </c>
      <c r="G39" s="128">
        <f>D39*F39</f>
        <v>180000</v>
      </c>
    </row>
    <row r="40" spans="1:7" ht="12.75" customHeight="1">
      <c r="A40" s="5"/>
      <c r="B40" s="48" t="s">
        <v>52</v>
      </c>
      <c r="C40" s="49"/>
      <c r="D40" s="49"/>
      <c r="E40" s="49"/>
      <c r="F40" s="50"/>
      <c r="G40" s="51">
        <f>SUM(G37:G39)</f>
        <v>540000</v>
      </c>
    </row>
    <row r="41" spans="1:7" ht="12" customHeight="1">
      <c r="A41" s="2"/>
      <c r="B41" s="43"/>
      <c r="C41" s="44"/>
      <c r="D41" s="44"/>
      <c r="E41" s="44"/>
      <c r="F41" s="45"/>
      <c r="G41" s="45"/>
    </row>
    <row r="42" spans="1:7" ht="12" customHeight="1">
      <c r="A42" s="5"/>
      <c r="B42" s="32" t="s">
        <v>53</v>
      </c>
      <c r="C42" s="33"/>
      <c r="D42" s="34"/>
      <c r="E42" s="34"/>
      <c r="F42" s="35"/>
      <c r="G42" s="35"/>
    </row>
    <row r="43" spans="1:7" ht="24" customHeight="1">
      <c r="A43" s="5"/>
      <c r="B43" s="47" t="s">
        <v>54</v>
      </c>
      <c r="C43" s="47" t="s">
        <v>55</v>
      </c>
      <c r="D43" s="47" t="s">
        <v>56</v>
      </c>
      <c r="E43" s="47" t="s">
        <v>28</v>
      </c>
      <c r="F43" s="47" t="s">
        <v>29</v>
      </c>
      <c r="G43" s="47" t="s">
        <v>30</v>
      </c>
    </row>
    <row r="44" spans="1:7" ht="12.75" customHeight="1">
      <c r="A44" s="18"/>
      <c r="B44" s="155" t="s">
        <v>57</v>
      </c>
      <c r="C44" s="138" t="s">
        <v>58</v>
      </c>
      <c r="D44" s="139">
        <v>40000</v>
      </c>
      <c r="E44" s="140" t="s">
        <v>6</v>
      </c>
      <c r="F44" s="128">
        <v>980</v>
      </c>
      <c r="G44" s="128">
        <f>D44*F44</f>
        <v>39200000</v>
      </c>
    </row>
    <row r="45" spans="1:7" ht="12.75" customHeight="1">
      <c r="A45" s="18"/>
      <c r="B45" s="155" t="s">
        <v>59</v>
      </c>
      <c r="C45" s="138"/>
      <c r="D45" s="141"/>
      <c r="E45" s="140"/>
      <c r="F45" s="128"/>
      <c r="G45" s="128"/>
    </row>
    <row r="46" spans="1:7" ht="12.75" customHeight="1">
      <c r="A46" s="18"/>
      <c r="B46" s="142" t="s">
        <v>60</v>
      </c>
      <c r="C46" s="138" t="s">
        <v>61</v>
      </c>
      <c r="D46" s="139">
        <v>300</v>
      </c>
      <c r="E46" s="140" t="s">
        <v>62</v>
      </c>
      <c r="F46" s="128">
        <v>596</v>
      </c>
      <c r="G46" s="128">
        <f t="shared" ref="G46:G49" si="1">D46*F46</f>
        <v>178800</v>
      </c>
    </row>
    <row r="47" spans="1:7" ht="12.75" customHeight="1">
      <c r="A47" s="18"/>
      <c r="B47" s="142" t="s">
        <v>63</v>
      </c>
      <c r="C47" s="138" t="s">
        <v>61</v>
      </c>
      <c r="D47" s="139">
        <v>600</v>
      </c>
      <c r="E47" s="143" t="s">
        <v>6</v>
      </c>
      <c r="F47" s="128">
        <v>528</v>
      </c>
      <c r="G47" s="128">
        <f t="shared" si="1"/>
        <v>316800</v>
      </c>
    </row>
    <row r="48" spans="1:7" ht="12.75" customHeight="1">
      <c r="A48" s="18"/>
      <c r="B48" s="142" t="s">
        <v>64</v>
      </c>
      <c r="C48" s="138" t="s">
        <v>65</v>
      </c>
      <c r="D48" s="139">
        <v>48</v>
      </c>
      <c r="E48" s="143" t="s">
        <v>6</v>
      </c>
      <c r="F48" s="128">
        <v>43400</v>
      </c>
      <c r="G48" s="128">
        <f t="shared" si="1"/>
        <v>2083200</v>
      </c>
    </row>
    <row r="49" spans="1:7" ht="12.75" customHeight="1">
      <c r="A49" s="18"/>
      <c r="B49" s="142" t="s">
        <v>66</v>
      </c>
      <c r="C49" s="138" t="s">
        <v>61</v>
      </c>
      <c r="D49" s="139">
        <v>1000</v>
      </c>
      <c r="E49" s="143" t="s">
        <v>6</v>
      </c>
      <c r="F49" s="128">
        <f>600*1.1</f>
        <v>660</v>
      </c>
      <c r="G49" s="128">
        <f t="shared" si="1"/>
        <v>660000</v>
      </c>
    </row>
    <row r="50" spans="1:7" ht="12.75" customHeight="1">
      <c r="A50" s="18"/>
      <c r="B50" s="129" t="s">
        <v>67</v>
      </c>
      <c r="C50" s="127" t="s">
        <v>68</v>
      </c>
      <c r="D50" s="144">
        <v>500</v>
      </c>
      <c r="E50" s="130" t="s">
        <v>35</v>
      </c>
      <c r="F50" s="128">
        <v>681</v>
      </c>
      <c r="G50" s="128">
        <f t="shared" ref="G50:G51" si="2">F50*D50</f>
        <v>340500</v>
      </c>
    </row>
    <row r="51" spans="1:7" ht="12.75" customHeight="1">
      <c r="A51" s="18"/>
      <c r="B51" s="129" t="s">
        <v>69</v>
      </c>
      <c r="C51" s="127" t="s">
        <v>70</v>
      </c>
      <c r="D51" s="145">
        <v>60</v>
      </c>
      <c r="E51" s="130" t="s">
        <v>35</v>
      </c>
      <c r="F51" s="128">
        <v>1040</v>
      </c>
      <c r="G51" s="128">
        <f t="shared" si="2"/>
        <v>62400</v>
      </c>
    </row>
    <row r="52" spans="1:7" ht="12.75" customHeight="1">
      <c r="A52" s="18"/>
      <c r="B52" s="155" t="s">
        <v>71</v>
      </c>
      <c r="C52" s="138"/>
      <c r="D52" s="139"/>
      <c r="E52" s="143"/>
      <c r="F52" s="128"/>
      <c r="G52" s="128"/>
    </row>
    <row r="53" spans="1:7" ht="12.75" customHeight="1">
      <c r="A53" s="18"/>
      <c r="B53" s="129" t="s">
        <v>72</v>
      </c>
      <c r="C53" s="127" t="s">
        <v>70</v>
      </c>
      <c r="D53" s="145">
        <v>9.5</v>
      </c>
      <c r="E53" s="130" t="s">
        <v>35</v>
      </c>
      <c r="F53" s="128">
        <v>12000</v>
      </c>
      <c r="G53" s="128">
        <f t="shared" ref="G53:G55" si="3">+F53*D53</f>
        <v>114000</v>
      </c>
    </row>
    <row r="54" spans="1:7" ht="12.75" customHeight="1">
      <c r="A54" s="18"/>
      <c r="B54" s="129" t="s">
        <v>73</v>
      </c>
      <c r="C54" s="127" t="s">
        <v>68</v>
      </c>
      <c r="D54" s="145">
        <v>5</v>
      </c>
      <c r="E54" s="130" t="s">
        <v>35</v>
      </c>
      <c r="F54" s="128">
        <v>20500</v>
      </c>
      <c r="G54" s="128">
        <f t="shared" si="3"/>
        <v>102500</v>
      </c>
    </row>
    <row r="55" spans="1:7" ht="12.75" customHeight="1">
      <c r="A55" s="18"/>
      <c r="B55" s="129" t="s">
        <v>74</v>
      </c>
      <c r="C55" s="127" t="s">
        <v>68</v>
      </c>
      <c r="D55" s="145">
        <v>6</v>
      </c>
      <c r="E55" s="130" t="s">
        <v>35</v>
      </c>
      <c r="F55" s="128">
        <v>9800</v>
      </c>
      <c r="G55" s="128">
        <f t="shared" si="3"/>
        <v>58800</v>
      </c>
    </row>
    <row r="56" spans="1:7" ht="12.75" customHeight="1">
      <c r="A56" s="18"/>
      <c r="B56" s="142" t="s">
        <v>75</v>
      </c>
      <c r="C56" s="138" t="s">
        <v>70</v>
      </c>
      <c r="D56" s="140">
        <v>20</v>
      </c>
      <c r="E56" s="143" t="s">
        <v>6</v>
      </c>
      <c r="F56" s="128">
        <f>60800*1.1</f>
        <v>66880</v>
      </c>
      <c r="G56" s="128">
        <f>D56*F56</f>
        <v>1337600</v>
      </c>
    </row>
    <row r="57" spans="1:7" ht="12.75" customHeight="1">
      <c r="A57" s="18"/>
      <c r="B57" s="155" t="s">
        <v>76</v>
      </c>
      <c r="C57" s="138"/>
      <c r="D57" s="140"/>
      <c r="E57" s="143"/>
      <c r="F57" s="128"/>
      <c r="G57" s="128"/>
    </row>
    <row r="58" spans="1:7" ht="12.75" customHeight="1">
      <c r="A58" s="18"/>
      <c r="B58" s="142" t="s">
        <v>77</v>
      </c>
      <c r="C58" s="138" t="s">
        <v>61</v>
      </c>
      <c r="D58" s="139">
        <v>20</v>
      </c>
      <c r="E58" s="143" t="s">
        <v>6</v>
      </c>
      <c r="F58" s="128">
        <f>8200*1.1</f>
        <v>9020</v>
      </c>
      <c r="G58" s="128">
        <f>D58*F58</f>
        <v>180400</v>
      </c>
    </row>
    <row r="59" spans="1:7" ht="12.75" customHeight="1">
      <c r="A59" s="18"/>
      <c r="B59" s="129" t="s">
        <v>78</v>
      </c>
      <c r="C59" s="127" t="s">
        <v>70</v>
      </c>
      <c r="D59" s="145">
        <v>2</v>
      </c>
      <c r="E59" s="130" t="s">
        <v>35</v>
      </c>
      <c r="F59" s="128">
        <f>36000*1.1</f>
        <v>39600</v>
      </c>
      <c r="G59" s="128">
        <f>D59*F59</f>
        <v>79200</v>
      </c>
    </row>
    <row r="60" spans="1:7" ht="12.75" customHeight="1">
      <c r="A60" s="18"/>
      <c r="B60" s="129" t="s">
        <v>79</v>
      </c>
      <c r="C60" s="127" t="s">
        <v>80</v>
      </c>
      <c r="D60" s="145">
        <v>1.6</v>
      </c>
      <c r="E60" s="130" t="s">
        <v>35</v>
      </c>
      <c r="F60" s="128">
        <f>162000*1.1</f>
        <v>178200</v>
      </c>
      <c r="G60" s="128">
        <f t="shared" ref="G60:G61" si="4">+F60*D60</f>
        <v>285120</v>
      </c>
    </row>
    <row r="61" spans="1:7" ht="12.75" customHeight="1">
      <c r="A61" s="18"/>
      <c r="B61" s="129" t="s">
        <v>81</v>
      </c>
      <c r="C61" s="127" t="s">
        <v>70</v>
      </c>
      <c r="D61" s="146">
        <v>5</v>
      </c>
      <c r="E61" s="130" t="s">
        <v>35</v>
      </c>
      <c r="F61" s="128">
        <f>22000*1.1</f>
        <v>24200.000000000004</v>
      </c>
      <c r="G61" s="128">
        <f t="shared" si="4"/>
        <v>121000.00000000001</v>
      </c>
    </row>
    <row r="62" spans="1:7" ht="12.75" customHeight="1">
      <c r="A62" s="18"/>
      <c r="B62" s="155" t="s">
        <v>82</v>
      </c>
      <c r="C62" s="138"/>
      <c r="D62" s="139"/>
      <c r="E62" s="143"/>
      <c r="F62" s="128"/>
      <c r="G62" s="128"/>
    </row>
    <row r="63" spans="1:7" ht="12.75" customHeight="1">
      <c r="A63" s="18"/>
      <c r="B63" s="142" t="s">
        <v>83</v>
      </c>
      <c r="C63" s="138" t="s">
        <v>84</v>
      </c>
      <c r="D63" s="139">
        <v>200</v>
      </c>
      <c r="E63" s="143" t="s">
        <v>6</v>
      </c>
      <c r="F63" s="128">
        <v>5000</v>
      </c>
      <c r="G63" s="128">
        <f t="shared" ref="G63:G64" si="5">D63*F63</f>
        <v>1000000</v>
      </c>
    </row>
    <row r="64" spans="1:7" ht="12.75" customHeight="1">
      <c r="A64" s="18"/>
      <c r="B64" s="147" t="s">
        <v>85</v>
      </c>
      <c r="C64" s="148" t="s">
        <v>86</v>
      </c>
      <c r="D64" s="149">
        <v>10</v>
      </c>
      <c r="E64" s="150" t="s">
        <v>87</v>
      </c>
      <c r="F64" s="151">
        <v>22000</v>
      </c>
      <c r="G64" s="128">
        <f t="shared" si="5"/>
        <v>220000</v>
      </c>
    </row>
    <row r="65" spans="1:7" ht="13.5" customHeight="1">
      <c r="A65" s="5"/>
      <c r="B65" s="55" t="s">
        <v>88</v>
      </c>
      <c r="C65" s="56"/>
      <c r="D65" s="56"/>
      <c r="E65" s="56"/>
      <c r="F65" s="57"/>
      <c r="G65" s="58">
        <f>SUM(G44:G64)</f>
        <v>46340320</v>
      </c>
    </row>
    <row r="66" spans="1:7" ht="12" customHeight="1">
      <c r="A66" s="2"/>
      <c r="B66" s="43"/>
      <c r="C66" s="44"/>
      <c r="D66" s="44"/>
      <c r="E66" s="59"/>
      <c r="F66" s="45"/>
      <c r="G66" s="45"/>
    </row>
    <row r="67" spans="1:7" ht="12" customHeight="1">
      <c r="A67" s="5"/>
      <c r="B67" s="32" t="s">
        <v>82</v>
      </c>
      <c r="C67" s="33"/>
      <c r="D67" s="34"/>
      <c r="E67" s="34"/>
      <c r="F67" s="35"/>
      <c r="G67" s="35"/>
    </row>
    <row r="68" spans="1:7" ht="24" customHeight="1">
      <c r="A68" s="5"/>
      <c r="B68" s="46" t="s">
        <v>89</v>
      </c>
      <c r="C68" s="47" t="s">
        <v>55</v>
      </c>
      <c r="D68" s="47" t="s">
        <v>56</v>
      </c>
      <c r="E68" s="46" t="s">
        <v>28</v>
      </c>
      <c r="F68" s="47" t="s">
        <v>29</v>
      </c>
      <c r="G68" s="46" t="s">
        <v>30</v>
      </c>
    </row>
    <row r="69" spans="1:7" ht="12.75" customHeight="1">
      <c r="A69" s="18"/>
      <c r="B69" s="10"/>
      <c r="C69" s="52"/>
      <c r="D69" s="53"/>
      <c r="E69" s="26"/>
      <c r="F69" s="60"/>
      <c r="G69" s="53"/>
    </row>
    <row r="70" spans="1:7" ht="19.5" customHeight="1">
      <c r="A70" s="18"/>
      <c r="B70" s="61" t="s">
        <v>90</v>
      </c>
      <c r="C70" s="54"/>
      <c r="D70" s="53"/>
      <c r="E70" s="62"/>
      <c r="F70" s="60"/>
      <c r="G70" s="53"/>
    </row>
    <row r="71" spans="1:7" ht="13.5" customHeight="1">
      <c r="A71" s="5"/>
      <c r="B71" s="63" t="s">
        <v>91</v>
      </c>
      <c r="C71" s="64"/>
      <c r="D71" s="64"/>
      <c r="E71" s="64"/>
      <c r="F71" s="65"/>
      <c r="G71" s="66">
        <f>SUM(G69)</f>
        <v>0</v>
      </c>
    </row>
    <row r="72" spans="1:7" ht="12" customHeight="1">
      <c r="A72" s="2"/>
      <c r="B72" s="83"/>
      <c r="C72" s="83"/>
      <c r="D72" s="83"/>
      <c r="E72" s="83"/>
      <c r="F72" s="84"/>
      <c r="G72" s="84"/>
    </row>
    <row r="73" spans="1:7" ht="12" customHeight="1">
      <c r="A73" s="80"/>
      <c r="B73" s="85" t="s">
        <v>92</v>
      </c>
      <c r="C73" s="86"/>
      <c r="D73" s="86"/>
      <c r="E73" s="86"/>
      <c r="F73" s="86"/>
      <c r="G73" s="87">
        <f>G28+G40+G65+G71</f>
        <v>67880320</v>
      </c>
    </row>
    <row r="74" spans="1:7" ht="12" customHeight="1">
      <c r="A74" s="80"/>
      <c r="B74" s="88" t="s">
        <v>93</v>
      </c>
      <c r="C74" s="68"/>
      <c r="D74" s="68"/>
      <c r="E74" s="68"/>
      <c r="F74" s="68"/>
      <c r="G74" s="89">
        <f>G73*0.05</f>
        <v>3394016</v>
      </c>
    </row>
    <row r="75" spans="1:7" ht="12" customHeight="1">
      <c r="A75" s="80"/>
      <c r="B75" s="90" t="s">
        <v>94</v>
      </c>
      <c r="C75" s="67"/>
      <c r="D75" s="67"/>
      <c r="E75" s="67"/>
      <c r="F75" s="67"/>
      <c r="G75" s="91">
        <f>G74+G73</f>
        <v>71274336</v>
      </c>
    </row>
    <row r="76" spans="1:7" ht="12" customHeight="1">
      <c r="A76" s="80"/>
      <c r="B76" s="88" t="s">
        <v>95</v>
      </c>
      <c r="C76" s="68"/>
      <c r="D76" s="68"/>
      <c r="E76" s="68"/>
      <c r="F76" s="68"/>
      <c r="G76" s="89">
        <f>G12</f>
        <v>85000000</v>
      </c>
    </row>
    <row r="77" spans="1:7" ht="12" customHeight="1">
      <c r="A77" s="80"/>
      <c r="B77" s="92" t="s">
        <v>96</v>
      </c>
      <c r="C77" s="93"/>
      <c r="D77" s="93"/>
      <c r="E77" s="93"/>
      <c r="F77" s="93"/>
      <c r="G77" s="94">
        <f>G76-G75</f>
        <v>13725664</v>
      </c>
    </row>
    <row r="78" spans="1:7" ht="12" customHeight="1">
      <c r="A78" s="80"/>
      <c r="B78" s="81" t="s">
        <v>97</v>
      </c>
      <c r="C78" s="82"/>
      <c r="D78" s="82"/>
      <c r="E78" s="82"/>
      <c r="F78" s="82"/>
      <c r="G78" s="77"/>
    </row>
    <row r="79" spans="1:7" ht="12.75" customHeight="1" thickBot="1">
      <c r="A79" s="80"/>
      <c r="B79" s="95"/>
      <c r="C79" s="82"/>
      <c r="D79" s="82"/>
      <c r="E79" s="82"/>
      <c r="F79" s="82"/>
      <c r="G79" s="77"/>
    </row>
    <row r="80" spans="1:7" ht="12" customHeight="1">
      <c r="A80" s="80"/>
      <c r="B80" s="107" t="s">
        <v>98</v>
      </c>
      <c r="C80" s="108"/>
      <c r="D80" s="108"/>
      <c r="E80" s="108"/>
      <c r="F80" s="109"/>
      <c r="G80" s="77"/>
    </row>
    <row r="81" spans="1:7" ht="12" customHeight="1">
      <c r="A81" s="80"/>
      <c r="B81" s="110" t="s">
        <v>99</v>
      </c>
      <c r="C81" s="79"/>
      <c r="D81" s="79"/>
      <c r="E81" s="79"/>
      <c r="F81" s="111"/>
      <c r="G81" s="77"/>
    </row>
    <row r="82" spans="1:7" ht="12" customHeight="1">
      <c r="A82" s="80"/>
      <c r="B82" s="110" t="s">
        <v>100</v>
      </c>
      <c r="C82" s="79"/>
      <c r="D82" s="79"/>
      <c r="E82" s="79"/>
      <c r="F82" s="111"/>
      <c r="G82" s="77"/>
    </row>
    <row r="83" spans="1:7" ht="12" customHeight="1">
      <c r="A83" s="80"/>
      <c r="B83" s="110" t="s">
        <v>101</v>
      </c>
      <c r="C83" s="79"/>
      <c r="D83" s="79"/>
      <c r="E83" s="79"/>
      <c r="F83" s="111"/>
      <c r="G83" s="77"/>
    </row>
    <row r="84" spans="1:7" ht="12" customHeight="1">
      <c r="A84" s="80"/>
      <c r="B84" s="110" t="s">
        <v>102</v>
      </c>
      <c r="C84" s="79"/>
      <c r="D84" s="79"/>
      <c r="E84" s="79"/>
      <c r="F84" s="111"/>
      <c r="G84" s="77"/>
    </row>
    <row r="85" spans="1:7" ht="12" customHeight="1">
      <c r="A85" s="80"/>
      <c r="B85" s="110" t="s">
        <v>103</v>
      </c>
      <c r="C85" s="79"/>
      <c r="D85" s="79"/>
      <c r="E85" s="79"/>
      <c r="F85" s="111"/>
      <c r="G85" s="77"/>
    </row>
    <row r="86" spans="1:7" ht="12.75" customHeight="1" thickBot="1">
      <c r="A86" s="80"/>
      <c r="B86" s="112" t="s">
        <v>104</v>
      </c>
      <c r="C86" s="113"/>
      <c r="D86" s="113"/>
      <c r="E86" s="113"/>
      <c r="F86" s="114"/>
      <c r="G86" s="77"/>
    </row>
    <row r="87" spans="1:7" ht="12.75" customHeight="1">
      <c r="A87" s="80"/>
      <c r="B87" s="105"/>
      <c r="C87" s="79"/>
      <c r="D87" s="79"/>
      <c r="E87" s="79"/>
      <c r="F87" s="79"/>
      <c r="G87" s="77"/>
    </row>
    <row r="88" spans="1:7" ht="15" customHeight="1" thickBot="1">
      <c r="A88" s="80"/>
      <c r="B88" s="158" t="s">
        <v>105</v>
      </c>
      <c r="C88" s="159"/>
      <c r="D88" s="104"/>
      <c r="E88" s="70"/>
      <c r="F88" s="70"/>
      <c r="G88" s="77"/>
    </row>
    <row r="89" spans="1:7" ht="12" customHeight="1">
      <c r="A89" s="80"/>
      <c r="B89" s="97" t="s">
        <v>89</v>
      </c>
      <c r="C89" s="71" t="s">
        <v>106</v>
      </c>
      <c r="D89" s="98" t="s">
        <v>107</v>
      </c>
      <c r="E89" s="70"/>
      <c r="F89" s="70"/>
      <c r="G89" s="77"/>
    </row>
    <row r="90" spans="1:7" ht="12" customHeight="1">
      <c r="A90" s="80"/>
      <c r="B90" s="99" t="s">
        <v>108</v>
      </c>
      <c r="C90" s="72">
        <f>G28</f>
        <v>21000000</v>
      </c>
      <c r="D90" s="100">
        <f>(C90/C96)</f>
        <v>0.2946362067827612</v>
      </c>
      <c r="E90" s="70"/>
      <c r="F90" s="70"/>
      <c r="G90" s="77"/>
    </row>
    <row r="91" spans="1:7" ht="12" customHeight="1">
      <c r="A91" s="80"/>
      <c r="B91" s="99" t="s">
        <v>109</v>
      </c>
      <c r="C91" s="73">
        <f>G33</f>
        <v>0</v>
      </c>
      <c r="D91" s="100">
        <v>0</v>
      </c>
      <c r="E91" s="70"/>
      <c r="F91" s="70"/>
      <c r="G91" s="77"/>
    </row>
    <row r="92" spans="1:7" ht="12" customHeight="1">
      <c r="A92" s="80"/>
      <c r="B92" s="99" t="s">
        <v>110</v>
      </c>
      <c r="C92" s="72">
        <f>G40</f>
        <v>540000</v>
      </c>
      <c r="D92" s="100">
        <f>(C92/C96)</f>
        <v>7.576359602985288E-3</v>
      </c>
      <c r="E92" s="70"/>
      <c r="F92" s="70"/>
      <c r="G92" s="77"/>
    </row>
    <row r="93" spans="1:7" ht="12" customHeight="1">
      <c r="A93" s="80"/>
      <c r="B93" s="99" t="s">
        <v>54</v>
      </c>
      <c r="C93" s="72">
        <f>G65</f>
        <v>46340320</v>
      </c>
      <c r="D93" s="100">
        <f>(C93/C96)</f>
        <v>0.65016838599520588</v>
      </c>
      <c r="E93" s="70"/>
      <c r="F93" s="70"/>
      <c r="G93" s="77"/>
    </row>
    <row r="94" spans="1:7" ht="12" customHeight="1">
      <c r="A94" s="80"/>
      <c r="B94" s="99" t="s">
        <v>111</v>
      </c>
      <c r="C94" s="74">
        <f>G71</f>
        <v>0</v>
      </c>
      <c r="D94" s="100">
        <f>(C94/C96)</f>
        <v>0</v>
      </c>
      <c r="E94" s="76"/>
      <c r="F94" s="76"/>
      <c r="G94" s="77"/>
    </row>
    <row r="95" spans="1:7" ht="12" customHeight="1">
      <c r="A95" s="80"/>
      <c r="B95" s="99" t="s">
        <v>112</v>
      </c>
      <c r="C95" s="74">
        <f>G74</f>
        <v>3394016</v>
      </c>
      <c r="D95" s="100">
        <f>(C95/C96)</f>
        <v>4.7619047619047616E-2</v>
      </c>
      <c r="E95" s="76"/>
      <c r="F95" s="76"/>
      <c r="G95" s="77"/>
    </row>
    <row r="96" spans="1:7" ht="12.75" customHeight="1" thickBot="1">
      <c r="A96" s="80"/>
      <c r="B96" s="101" t="s">
        <v>113</v>
      </c>
      <c r="C96" s="102">
        <f>SUM(C90:C95)</f>
        <v>71274336</v>
      </c>
      <c r="D96" s="103">
        <f>SUM(D90:D95)</f>
        <v>1</v>
      </c>
      <c r="E96" s="76"/>
      <c r="F96" s="76"/>
      <c r="G96" s="77"/>
    </row>
    <row r="97" spans="1:7" ht="12" customHeight="1">
      <c r="A97" s="80"/>
      <c r="B97" s="95"/>
      <c r="C97" s="82"/>
      <c r="D97" s="82"/>
      <c r="E97" s="82"/>
      <c r="F97" s="82"/>
      <c r="G97" s="77"/>
    </row>
    <row r="98" spans="1:7" ht="12.75" customHeight="1">
      <c r="A98" s="80"/>
      <c r="B98" s="96"/>
      <c r="C98" s="82"/>
      <c r="D98" s="82"/>
      <c r="E98" s="82"/>
      <c r="F98" s="82"/>
      <c r="G98" s="77"/>
    </row>
    <row r="99" spans="1:7" ht="12" customHeight="1" thickBot="1">
      <c r="A99" s="69"/>
      <c r="B99" s="116"/>
      <c r="C99" s="117" t="s">
        <v>114</v>
      </c>
      <c r="D99" s="118"/>
      <c r="E99" s="119"/>
      <c r="F99" s="75"/>
      <c r="G99" s="77"/>
    </row>
    <row r="100" spans="1:7" ht="12" customHeight="1">
      <c r="A100" s="80"/>
      <c r="B100" s="120" t="s">
        <v>115</v>
      </c>
      <c r="C100" s="156">
        <v>900000</v>
      </c>
      <c r="D100" s="156">
        <v>1000000</v>
      </c>
      <c r="E100" s="157">
        <v>1100000</v>
      </c>
      <c r="F100" s="115"/>
      <c r="G100" s="78"/>
    </row>
    <row r="101" spans="1:7" ht="12.75" customHeight="1" thickBot="1">
      <c r="A101" s="80"/>
      <c r="B101" s="101" t="s">
        <v>116</v>
      </c>
      <c r="C101" s="102">
        <f>(G75/C100)</f>
        <v>79.193706666666671</v>
      </c>
      <c r="D101" s="102">
        <f>(G75/D100)</f>
        <v>71.274336000000005</v>
      </c>
      <c r="E101" s="121">
        <f>(G75/E100)</f>
        <v>64.794850909090911</v>
      </c>
      <c r="F101" s="115"/>
      <c r="G101" s="78"/>
    </row>
    <row r="102" spans="1:7" ht="15.6" customHeight="1">
      <c r="A102" s="80"/>
      <c r="B102" s="106" t="s">
        <v>117</v>
      </c>
      <c r="C102" s="79"/>
      <c r="D102" s="79"/>
      <c r="E102" s="79"/>
      <c r="F102" s="79"/>
      <c r="G102" s="79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68D263-5AEC-4932-A636-8ACCD7AC59B8}"/>
</file>

<file path=customXml/itemProps2.xml><?xml version="1.0" encoding="utf-8"?>
<ds:datastoreItem xmlns:ds="http://schemas.openxmlformats.org/officeDocument/2006/customXml" ds:itemID="{0065FC2E-2AB7-4DF1-8952-3771F9F866A4}"/>
</file>

<file path=customXml/itemProps3.xml><?xml version="1.0" encoding="utf-8"?>
<ds:datastoreItem xmlns:ds="http://schemas.openxmlformats.org/officeDocument/2006/customXml" ds:itemID="{C56202C9-645C-4FA4-B178-77B067B40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2022-06-22T19:29:00Z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