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Illapel\"/>
    </mc:Choice>
  </mc:AlternateContent>
  <xr:revisionPtr revIDLastSave="6" documentId="11_C738BB94F41E67D285B1BE00964CC9D141ED66B0" xr6:coauthVersionLast="47" xr6:coauthVersionMax="47" xr10:uidLastSave="{337CD170-C43E-44E6-A187-3599F7A148F4}"/>
  <bookViews>
    <workbookView xWindow="0" yWindow="0" windowWidth="28800" windowHeight="11130" xr2:uid="{00000000-000D-0000-FFFF-FFFF00000000}"/>
  </bookViews>
  <sheets>
    <sheet name="Cebolla Tempran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2" i="1"/>
  <c r="G60" i="1"/>
  <c r="G58" i="1"/>
  <c r="G56" i="1"/>
  <c r="G55" i="1"/>
  <c r="G53" i="1"/>
  <c r="G52" i="1"/>
  <c r="G50" i="1"/>
  <c r="G49" i="1"/>
  <c r="G47" i="1"/>
  <c r="G46" i="1"/>
  <c r="G45" i="1"/>
  <c r="G39" i="1"/>
  <c r="G38" i="1"/>
  <c r="G37" i="1"/>
  <c r="G36" i="1"/>
  <c r="G26" i="1"/>
  <c r="G25" i="1"/>
  <c r="G24" i="1"/>
  <c r="G23" i="1"/>
  <c r="G22" i="1"/>
  <c r="G21" i="1"/>
  <c r="G12" i="1"/>
  <c r="G66" i="1" l="1"/>
  <c r="C94" i="1" s="1"/>
  <c r="G27" i="1"/>
  <c r="C91" i="1" s="1"/>
  <c r="G72" i="1" l="1"/>
  <c r="G77" i="1"/>
  <c r="G40" i="1" l="1"/>
  <c r="C93" i="1" s="1"/>
  <c r="G74" i="1" l="1"/>
  <c r="G75" i="1" s="1"/>
  <c r="G76" i="1" l="1"/>
  <c r="D102" i="1" s="1"/>
  <c r="C96" i="1"/>
  <c r="E102" i="1" l="1"/>
  <c r="C102" i="1"/>
  <c r="G78" i="1"/>
  <c r="C97" i="1"/>
  <c r="D95" i="1" l="1"/>
  <c r="D94" i="1"/>
  <c r="D93" i="1"/>
  <c r="D91" i="1"/>
  <c r="D96" i="1"/>
  <c r="D97" i="1" l="1"/>
</calcChain>
</file>

<file path=xl/sharedStrings.xml><?xml version="1.0" encoding="utf-8"?>
<sst xmlns="http://schemas.openxmlformats.org/spreadsheetml/2006/main" count="175" uniqueCount="125">
  <si>
    <t>RUBRO O CULTIVO</t>
  </si>
  <si>
    <t>Cebolla Temprana</t>
  </si>
  <si>
    <t>RENDIMIENTO (Un/Há.)</t>
  </si>
  <si>
    <t>VARIEDAD</t>
  </si>
  <si>
    <t>Texa Grano</t>
  </si>
  <si>
    <t>FECHA ESTIMADA  PRECIO VENTA</t>
  </si>
  <si>
    <t>Nov-Dic</t>
  </si>
  <si>
    <t>NIVEL TECNOLÓGICO</t>
  </si>
  <si>
    <t>Medio</t>
  </si>
  <si>
    <t>PRECIO ESPERADO ($/Un)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</si>
  <si>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</si>
  <si>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</si>
  <si>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</si>
  <si>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</si>
  <si>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</si>
  <si>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</si>
  <si>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Local e Intermediarios</t>
  </si>
  <si>
    <t>COMUNA/LOCALIDAD</t>
  </si>
  <si>
    <t>Todas las comunas</t>
  </si>
  <si>
    <t>FECHA DE COSECHA</t>
  </si>
  <si>
    <t>Agosto - Diciembre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</si>
  <si>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</si>
  <si>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</si>
  <si>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</si>
  <si>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</si>
  <si>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</si>
  <si>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</si>
  <si>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</si>
  <si>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</si>
  <si>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</si>
  <si>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</si>
  <si>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</si>
  <si>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Arrancar Almacigo</t>
  </si>
  <si>
    <t>JH</t>
  </si>
  <si>
    <t>Marzo - Junio</t>
  </si>
  <si>
    <t>Plantacion</t>
  </si>
  <si>
    <t>Abril - Junio</t>
  </si>
  <si>
    <t>Riego</t>
  </si>
  <si>
    <t>Abril - Diciembre</t>
  </si>
  <si>
    <t xml:space="preserve">Aplicacion con Fertilizantes </t>
  </si>
  <si>
    <t>Abril - Noviembre</t>
  </si>
  <si>
    <t>Aplicación Agroquimicos</t>
  </si>
  <si>
    <t>Cosecha</t>
  </si>
  <si>
    <t>Noviembre - Diciembre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</si>
  <si>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</si>
  <si>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</si>
  <si>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</si>
  <si>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</si>
  <si>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</si>
  <si>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</si>
  <si>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</si>
  <si>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Rastraje</t>
  </si>
  <si>
    <t>Melgadura</t>
  </si>
  <si>
    <t>Acequiadora</t>
  </si>
  <si>
    <t>Subtotal Costo Maquinaria</t>
  </si>
  <si>
    <t>INSUMOS</t>
  </si>
  <si>
    <t>Insumos</t>
  </si>
  <si>
    <t>Unidad (Kg/l/u)</t>
  </si>
  <si>
    <t>Cantidad (Kg/l/u)</t>
  </si>
  <si>
    <t>FERTILIZANTES</t>
  </si>
  <si>
    <t>mezcla hortalicera</t>
  </si>
  <si>
    <t>kg</t>
  </si>
  <si>
    <t>Abril - Mayo</t>
  </si>
  <si>
    <t>urea granulada</t>
  </si>
  <si>
    <t>nitrato de potasio</t>
  </si>
  <si>
    <t>Agosto - Octubre</t>
  </si>
  <si>
    <t>HERBICIDAS</t>
  </si>
  <si>
    <t>prodigio 600SC</t>
  </si>
  <si>
    <t>Septiembre - Octubre</t>
  </si>
  <si>
    <t>hache uno 2000</t>
  </si>
  <si>
    <t>L</t>
  </si>
  <si>
    <t>Octubre - Diciembre</t>
  </si>
  <si>
    <t>FUNGICIDAS</t>
  </si>
  <si>
    <t>consento 450 SC</t>
  </si>
  <si>
    <t>Octubre - Febrero</t>
  </si>
  <si>
    <t>ridomil gold</t>
  </si>
  <si>
    <t>Julio - Noviembre</t>
  </si>
  <si>
    <t>INSECTICIDA:</t>
  </si>
  <si>
    <t>pirimor</t>
  </si>
  <si>
    <t>Octubre - Marzo</t>
  </si>
  <si>
    <t>selecron 720 EC</t>
  </si>
  <si>
    <t>Noviembre - Febrero</t>
  </si>
  <si>
    <t>HUMECTANTE</t>
  </si>
  <si>
    <t>L1 700</t>
  </si>
  <si>
    <t>Junio - Noviembre</t>
  </si>
  <si>
    <t>ADHERENTE:</t>
  </si>
  <si>
    <t>break</t>
  </si>
  <si>
    <t>Mayo - Noviembre</t>
  </si>
  <si>
    <t>FERTILIZANTE FOLIAR:</t>
  </si>
  <si>
    <t>terrasorb foliar</t>
  </si>
  <si>
    <t>Julio - Octubre</t>
  </si>
  <si>
    <t>OTROS</t>
  </si>
  <si>
    <t>fosfimax 40-20</t>
  </si>
  <si>
    <t>Almacigo plantas</t>
  </si>
  <si>
    <t>m2</t>
  </si>
  <si>
    <t>Subtotal Insumos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</si>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</sst>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6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0" fontId="5" fillId="0" borderId="22"/>
    <xf numFmtId="0" fontId="5" fillId="0" borderId="22"/>
    <xf numFmtId="0" fontId="5" fillId="0" borderId="22"/>
    <xf numFmtId="164" fontId="15" fillId="0" borderId="0" applyFont="0" applyFill="0" applyBorder="0" applyAlignment="0" applyProtection="0"/>
  </cellStyleXfs>
  <cellXfs count="151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0" fontId="1" fillId="2" borderId="6" xfId="0" applyFont="1" applyFill="1" applyBorder="1" applyAlignment="1">
      <alignment horizontal="center"/>
    </xf>
    <xf numFmtId="165" fontId="1" fillId="2" borderId="6" xfId="0" applyNumberFormat="1" applyFont="1" applyFill="1" applyBorder="1"/>
    <xf numFmtId="49" fontId="3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6" xfId="0" applyNumberFormat="1" applyFont="1" applyFill="1" applyBorder="1" applyAlignment="1">
      <alignment horizontal="right" wrapText="1"/>
    </xf>
    <xf numFmtId="3" fontId="6" fillId="0" borderId="56" xfId="0" applyNumberFormat="1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center"/>
    </xf>
    <xf numFmtId="0" fontId="6" fillId="0" borderId="56" xfId="0" applyFont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/>
    </xf>
    <xf numFmtId="0" fontId="1" fillId="2" borderId="1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17" fontId="6" fillId="0" borderId="56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15" fontId="10" fillId="0" borderId="57" xfId="4" applyNumberFormat="1" applyFont="1" applyBorder="1" applyAlignment="1">
      <alignment vertical="center"/>
    </xf>
    <xf numFmtId="0" fontId="11" fillId="0" borderId="57" xfId="0" applyFont="1" applyFill="1" applyBorder="1" applyAlignment="1">
      <alignment horizontal="center" vertical="center"/>
    </xf>
    <xf numFmtId="3" fontId="10" fillId="0" borderId="57" xfId="4" applyNumberFormat="1" applyFont="1" applyBorder="1" applyAlignment="1">
      <alignment horizontal="center" vertical="center"/>
    </xf>
    <xf numFmtId="0" fontId="11" fillId="0" borderId="57" xfId="0" applyFont="1" applyFill="1" applyBorder="1" applyAlignment="1">
      <alignment horizontal="left" vertical="center"/>
    </xf>
    <xf numFmtId="168" fontId="10" fillId="0" borderId="57" xfId="1" applyNumberFormat="1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left" vertical="center" wrapText="1"/>
    </xf>
    <xf numFmtId="3" fontId="1" fillId="2" borderId="12" xfId="0" applyNumberFormat="1" applyFont="1" applyFill="1" applyBorder="1"/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1" fillId="0" borderId="57" xfId="0" applyFont="1" applyFill="1" applyBorder="1"/>
    <xf numFmtId="0" fontId="11" fillId="0" borderId="57" xfId="0" applyFont="1" applyFill="1" applyBorder="1" applyAlignment="1">
      <alignment horizontal="center"/>
    </xf>
    <xf numFmtId="0" fontId="1" fillId="0" borderId="22" xfId="0" applyNumberFormat="1" applyFont="1" applyBorder="1"/>
    <xf numFmtId="1" fontId="10" fillId="0" borderId="57" xfId="3" applyNumberFormat="1" applyFont="1" applyBorder="1" applyAlignment="1">
      <alignment horizontal="center" vertical="center"/>
    </xf>
    <xf numFmtId="169" fontId="10" fillId="0" borderId="57" xfId="1" applyNumberFormat="1" applyFont="1" applyFill="1" applyBorder="1" applyAlignment="1">
      <alignment horizontal="center" vertical="center"/>
    </xf>
    <xf numFmtId="15" fontId="10" fillId="0" borderId="57" xfId="3" applyNumberFormat="1" applyFont="1" applyBorder="1" applyAlignment="1">
      <alignment vertical="center"/>
    </xf>
    <xf numFmtId="3" fontId="10" fillId="0" borderId="57" xfId="3" applyNumberFormat="1" applyFont="1" applyBorder="1" applyAlignment="1">
      <alignment horizontal="right"/>
    </xf>
    <xf numFmtId="3" fontId="10" fillId="0" borderId="57" xfId="3" applyNumberFormat="1" applyFont="1" applyBorder="1" applyAlignment="1">
      <alignment horizontal="center" vertical="center"/>
    </xf>
    <xf numFmtId="0" fontId="11" fillId="0" borderId="57" xfId="0" applyFont="1" applyFill="1" applyBorder="1" applyAlignment="1">
      <alignment horizontal="left"/>
    </xf>
    <xf numFmtId="0" fontId="12" fillId="0" borderId="57" xfId="0" applyFont="1" applyFill="1" applyBorder="1"/>
    <xf numFmtId="1" fontId="12" fillId="0" borderId="57" xfId="3" applyNumberFormat="1" applyFont="1" applyBorder="1" applyAlignment="1">
      <alignment horizontal="center" vertical="center"/>
    </xf>
    <xf numFmtId="3" fontId="10" fillId="0" borderId="57" xfId="3" applyNumberFormat="1" applyFont="1" applyBorder="1" applyAlignment="1">
      <alignment horizontal="right" vertical="center"/>
    </xf>
    <xf numFmtId="0" fontId="1" fillId="2" borderId="18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vertical="center"/>
    </xf>
    <xf numFmtId="0" fontId="1" fillId="2" borderId="25" xfId="0" applyFont="1" applyFill="1" applyBorder="1"/>
    <xf numFmtId="3" fontId="1" fillId="2" borderId="25" xfId="0" applyNumberFormat="1" applyFont="1" applyFill="1" applyBorder="1"/>
    <xf numFmtId="0" fontId="1" fillId="2" borderId="24" xfId="0" applyFont="1" applyFill="1" applyBorder="1"/>
    <xf numFmtId="49" fontId="8" fillId="5" borderId="26" xfId="0" applyNumberFormat="1" applyFont="1" applyFill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166" fontId="8" fillId="5" borderId="28" xfId="0" applyNumberFormat="1" applyFont="1" applyFill="1" applyBorder="1" applyAlignment="1">
      <alignment vertical="center"/>
    </xf>
    <xf numFmtId="49" fontId="8" fillId="3" borderId="29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6" fontId="8" fillId="3" borderId="30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6" fontId="8" fillId="5" borderId="30" xfId="0" applyNumberFormat="1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166" fontId="8" fillId="6" borderId="33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166" fontId="8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6" xfId="0" applyFont="1" applyFill="1" applyBorder="1"/>
    <xf numFmtId="49" fontId="1" fillId="2" borderId="47" xfId="0" applyNumberFormat="1" applyFont="1" applyFill="1" applyBorder="1" applyAlignment="1">
      <alignment vertical="center"/>
    </xf>
    <xf numFmtId="0" fontId="1" fillId="2" borderId="22" xfId="0" applyFont="1" applyFill="1" applyBorder="1"/>
    <xf numFmtId="0" fontId="1" fillId="2" borderId="48" xfId="0" applyFont="1" applyFill="1" applyBorder="1"/>
    <xf numFmtId="49" fontId="1" fillId="2" borderId="49" xfId="0" applyNumberFormat="1" applyFont="1" applyFill="1" applyBorder="1" applyAlignment="1">
      <alignment vertical="center"/>
    </xf>
    <xf numFmtId="0" fontId="1" fillId="2" borderId="50" xfId="0" applyFont="1" applyFill="1" applyBorder="1"/>
    <xf numFmtId="0" fontId="1" fillId="2" borderId="51" xfId="0" applyFont="1" applyFill="1" applyBorder="1"/>
    <xf numFmtId="0" fontId="1" fillId="9" borderId="43" xfId="0" applyFont="1" applyFill="1" applyBorder="1"/>
    <xf numFmtId="0" fontId="1" fillId="7" borderId="22" xfId="0" applyFont="1" applyFill="1" applyBorder="1"/>
    <xf numFmtId="49" fontId="13" fillId="8" borderId="34" xfId="0" applyNumberFormat="1" applyFont="1" applyFill="1" applyBorder="1" applyAlignment="1">
      <alignment vertical="center"/>
    </xf>
    <xf numFmtId="49" fontId="13" fillId="8" borderId="23" xfId="0" applyNumberFormat="1" applyFont="1" applyFill="1" applyBorder="1" applyAlignment="1">
      <alignment vertical="center"/>
    </xf>
    <xf numFmtId="49" fontId="1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1" fillId="2" borderId="37" xfId="0" applyNumberFormat="1" applyFont="1" applyFill="1" applyBorder="1"/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8" fillId="9" borderId="21" xfId="0" applyFont="1" applyFill="1" applyBorder="1" applyAlignment="1">
      <alignment vertical="center"/>
    </xf>
    <xf numFmtId="49" fontId="3" fillId="9" borderId="22" xfId="0" applyNumberFormat="1" applyFont="1" applyFill="1" applyBorder="1" applyAlignment="1">
      <alignment vertical="center"/>
    </xf>
    <xf numFmtId="0" fontId="8" fillId="9" borderId="22" xfId="0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7" borderId="22" xfId="0" applyFont="1" applyFill="1" applyBorder="1" applyAlignment="1">
      <alignment vertical="center"/>
    </xf>
    <xf numFmtId="166" fontId="13" fillId="2" borderId="22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right"/>
    </xf>
    <xf numFmtId="15" fontId="12" fillId="0" borderId="57" xfId="3" applyNumberFormat="1" applyFont="1" applyBorder="1" applyAlignment="1">
      <alignment vertical="center"/>
    </xf>
    <xf numFmtId="168" fontId="1" fillId="0" borderId="0" xfId="0" applyNumberFormat="1" applyFont="1"/>
    <xf numFmtId="164" fontId="13" fillId="8" borderId="54" xfId="5" applyFont="1" applyFill="1" applyBorder="1" applyAlignment="1">
      <alignment vertical="center"/>
    </xf>
    <xf numFmtId="164" fontId="13" fillId="8" borderId="55" xfId="5" applyFont="1" applyFill="1" applyBorder="1" applyAlignment="1">
      <alignment vertical="center"/>
    </xf>
    <xf numFmtId="164" fontId="13" fillId="8" borderId="39" xfId="5" applyFont="1" applyFill="1" applyBorder="1" applyAlignment="1">
      <alignment vertical="center"/>
    </xf>
    <xf numFmtId="164" fontId="13" fillId="8" borderId="40" xfId="5" applyFont="1" applyFill="1" applyBorder="1" applyAlignment="1">
      <alignment vertical="center"/>
    </xf>
    <xf numFmtId="49" fontId="3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6">
    <cellStyle name="Millares" xfId="1" builtinId="3"/>
    <cellStyle name="Millares [0]" xfId="5" builtinId="6"/>
    <cellStyle name="Normal" xfId="0" builtinId="0"/>
    <cellStyle name="Normal 2" xfId="3" xr:uid="{00000000-0005-0000-0000-000003000000}"/>
    <cellStyle name="Normal 3" xfId="2" xr:uid="{00000000-0005-0000-0000-000004000000}"/>
    <cellStyle name="Normal 3 2" xfId="4" xr:uid="{00000000-0005-0000-0000-000005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15875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8" y="190500"/>
          <a:ext cx="6556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3"/>
  <sheetViews>
    <sheetView showGridLines="0" tabSelected="1" topLeftCell="A31" zoomScale="120" zoomScaleNormal="120" workbookViewId="0">
      <selection activeCell="J67" sqref="J67"/>
    </sheetView>
  </sheetViews>
  <sheetFormatPr defaultColWidth="10.85546875" defaultRowHeight="11.25" customHeight="1"/>
  <cols>
    <col min="1" max="1" width="4.42578125" style="26" customWidth="1"/>
    <col min="2" max="2" width="23.7109375" style="26" customWidth="1"/>
    <col min="3" max="3" width="17" style="26" customWidth="1"/>
    <col min="4" max="4" width="9.42578125" style="26" customWidth="1"/>
    <col min="5" max="5" width="20" style="26" customWidth="1"/>
    <col min="6" max="6" width="15.5703125" style="26" customWidth="1"/>
    <col min="7" max="7" width="12.42578125" style="26" customWidth="1"/>
    <col min="8" max="255" width="10.85546875" style="26" customWidth="1"/>
    <col min="256" max="16384" width="10.85546875" style="27"/>
  </cols>
  <sheetData>
    <row r="1" spans="1:7" ht="15" customHeight="1">
      <c r="A1" s="25"/>
      <c r="B1" s="25"/>
      <c r="C1" s="25"/>
      <c r="D1" s="25"/>
      <c r="E1" s="25"/>
      <c r="F1" s="25"/>
      <c r="G1" s="25"/>
    </row>
    <row r="2" spans="1:7" ht="15" customHeight="1">
      <c r="A2" s="25"/>
      <c r="B2" s="25"/>
      <c r="C2" s="25"/>
      <c r="D2" s="25"/>
      <c r="E2" s="25"/>
      <c r="F2" s="25"/>
      <c r="G2" s="25"/>
    </row>
    <row r="3" spans="1:7" ht="15" customHeight="1">
      <c r="A3" s="25"/>
      <c r="B3" s="25"/>
      <c r="C3" s="25"/>
      <c r="D3" s="25"/>
      <c r="E3" s="25"/>
      <c r="F3" s="25"/>
      <c r="G3" s="25"/>
    </row>
    <row r="4" spans="1:7" ht="15" customHeight="1">
      <c r="A4" s="25"/>
      <c r="B4" s="25"/>
      <c r="C4" s="25"/>
      <c r="D4" s="25"/>
      <c r="E4" s="25"/>
      <c r="F4" s="25"/>
      <c r="G4" s="25"/>
    </row>
    <row r="5" spans="1:7" ht="15" customHeight="1">
      <c r="A5" s="25"/>
      <c r="B5" s="25"/>
      <c r="C5" s="25"/>
      <c r="D5" s="25"/>
      <c r="E5" s="25"/>
      <c r="F5" s="25"/>
      <c r="G5" s="25"/>
    </row>
    <row r="6" spans="1:7" ht="15" customHeight="1">
      <c r="A6" s="25"/>
      <c r="B6" s="25"/>
      <c r="C6" s="25"/>
      <c r="D6" s="25"/>
      <c r="E6" s="25"/>
      <c r="F6" s="25"/>
      <c r="G6" s="25"/>
    </row>
    <row r="7" spans="1:7" ht="15" customHeight="1">
      <c r="A7" s="25"/>
      <c r="B7" s="25"/>
      <c r="C7" s="25"/>
      <c r="D7" s="25"/>
      <c r="E7" s="25"/>
      <c r="F7" s="25"/>
      <c r="G7" s="25"/>
    </row>
    <row r="8" spans="1:7" ht="15" customHeight="1">
      <c r="A8" s="25"/>
      <c r="B8" s="28"/>
      <c r="C8" s="29"/>
      <c r="D8" s="25"/>
      <c r="E8" s="29"/>
      <c r="F8" s="29"/>
      <c r="G8" s="29"/>
    </row>
    <row r="9" spans="1:7" ht="12" customHeight="1">
      <c r="A9" s="30"/>
      <c r="B9" s="31" t="s">
        <v>0</v>
      </c>
      <c r="C9" s="22" t="s">
        <v>1</v>
      </c>
      <c r="D9" s="32"/>
      <c r="E9" s="145" t="s">
        <v>2</v>
      </c>
      <c r="F9" s="146"/>
      <c r="G9" s="21">
        <v>80000</v>
      </c>
    </row>
    <row r="10" spans="1:7" ht="15" customHeight="1">
      <c r="A10" s="30"/>
      <c r="B10" s="1" t="s">
        <v>3</v>
      </c>
      <c r="C10" s="22" t="s">
        <v>4</v>
      </c>
      <c r="D10" s="32"/>
      <c r="E10" s="143" t="s">
        <v>5</v>
      </c>
      <c r="F10" s="144"/>
      <c r="G10" s="22" t="s">
        <v>6</v>
      </c>
    </row>
    <row r="11" spans="1:7" ht="18" customHeight="1">
      <c r="A11" s="30"/>
      <c r="B11" s="1" t="s">
        <v>7</v>
      </c>
      <c r="C11" s="134" t="s">
        <v>8</v>
      </c>
      <c r="D11" s="32"/>
      <c r="E11" s="143" t="s">
        <v>9</v>
      </c>
      <c r="F11" s="144"/>
      <c r="G11" s="21">
        <v>120</v>
      </c>
    </row>
    <row r="12" spans="1:7" ht="11.25" customHeight="1">
      <c r="A12" s="30"/>
      <c r="B12" s="1" t="s">
        <v>10</v>
      </c>
      <c r="C12" s="20" t="s">
        <v>11</v>
      </c>
      <c r="D12" s="32"/>
      <c r="E12" s="18" t="s">
        <v>12</v>
      </c>
      <c r="F12" s="19"/>
      <c r="G12" s="21">
        <f>+G11*G9</f>
        <v>9600000</v>
      </c>
    </row>
    <row r="13" spans="1:7" ht="11.25" customHeight="1">
      <c r="A13" s="30"/>
      <c r="B13" s="1" t="s">
        <v>13</v>
      </c>
      <c r="C13" s="134" t="s">
        <v>14</v>
      </c>
      <c r="D13" s="32"/>
      <c r="E13" s="143" t="s">
        <v>15</v>
      </c>
      <c r="F13" s="144"/>
      <c r="G13" s="23" t="s">
        <v>16</v>
      </c>
    </row>
    <row r="14" spans="1:7" ht="12.75">
      <c r="A14" s="30"/>
      <c r="B14" s="1" t="s">
        <v>17</v>
      </c>
      <c r="C14" s="134" t="s">
        <v>18</v>
      </c>
      <c r="D14" s="32"/>
      <c r="E14" s="143" t="s">
        <v>19</v>
      </c>
      <c r="F14" s="144"/>
      <c r="G14" s="23" t="s">
        <v>20</v>
      </c>
    </row>
    <row r="15" spans="1:7" ht="25.5" customHeight="1">
      <c r="A15" s="30"/>
      <c r="B15" s="1" t="s">
        <v>21</v>
      </c>
      <c r="C15" s="33">
        <v>44713</v>
      </c>
      <c r="D15" s="32"/>
      <c r="E15" s="149" t="s">
        <v>22</v>
      </c>
      <c r="F15" s="150"/>
      <c r="G15" s="20" t="s">
        <v>23</v>
      </c>
    </row>
    <row r="16" spans="1:7" ht="12" customHeight="1">
      <c r="A16" s="25"/>
      <c r="B16" s="34"/>
      <c r="C16" s="35"/>
      <c r="D16" s="29"/>
      <c r="E16" s="36"/>
      <c r="F16" s="36"/>
      <c r="G16" s="37"/>
    </row>
    <row r="17" spans="1:7" ht="12" customHeight="1">
      <c r="A17" s="38"/>
      <c r="B17" s="147" t="s">
        <v>24</v>
      </c>
      <c r="C17" s="148"/>
      <c r="D17" s="148"/>
      <c r="E17" s="148"/>
      <c r="F17" s="148"/>
      <c r="G17" s="148"/>
    </row>
    <row r="18" spans="1:7" ht="12" customHeight="1">
      <c r="A18" s="25"/>
      <c r="B18" s="39"/>
      <c r="C18" s="40"/>
      <c r="D18" s="40"/>
      <c r="E18" s="40"/>
      <c r="F18" s="41"/>
      <c r="G18" s="41"/>
    </row>
    <row r="19" spans="1:7" ht="12" customHeight="1">
      <c r="A19" s="30"/>
      <c r="B19" s="42" t="s">
        <v>25</v>
      </c>
      <c r="C19" s="43"/>
      <c r="D19" s="44"/>
      <c r="E19" s="44"/>
      <c r="F19" s="44"/>
      <c r="G19" s="44"/>
    </row>
    <row r="20" spans="1:7" ht="15" customHeight="1">
      <c r="A20" s="38"/>
      <c r="B20" s="45" t="s">
        <v>26</v>
      </c>
      <c r="C20" s="45" t="s">
        <v>27</v>
      </c>
      <c r="D20" s="45" t="s">
        <v>28</v>
      </c>
      <c r="E20" s="45" t="s">
        <v>29</v>
      </c>
      <c r="F20" s="45" t="s">
        <v>30</v>
      </c>
      <c r="G20" s="45" t="s">
        <v>31</v>
      </c>
    </row>
    <row r="21" spans="1:7" ht="15" customHeight="1">
      <c r="A21" s="38"/>
      <c r="B21" s="46" t="s">
        <v>32</v>
      </c>
      <c r="C21" s="47" t="s">
        <v>33</v>
      </c>
      <c r="D21" s="48">
        <v>4</v>
      </c>
      <c r="E21" s="49" t="s">
        <v>34</v>
      </c>
      <c r="F21" s="50">
        <v>25000</v>
      </c>
      <c r="G21" s="50">
        <f t="shared" ref="G21:G22" si="0">D21*F21</f>
        <v>100000</v>
      </c>
    </row>
    <row r="22" spans="1:7" ht="15" customHeight="1">
      <c r="A22" s="38"/>
      <c r="B22" s="46" t="s">
        <v>35</v>
      </c>
      <c r="C22" s="47" t="s">
        <v>33</v>
      </c>
      <c r="D22" s="48">
        <v>18</v>
      </c>
      <c r="E22" s="49" t="s">
        <v>36</v>
      </c>
      <c r="F22" s="50">
        <v>25000</v>
      </c>
      <c r="G22" s="50">
        <f t="shared" si="0"/>
        <v>450000</v>
      </c>
    </row>
    <row r="23" spans="1:7" ht="15" customHeight="1">
      <c r="A23" s="38"/>
      <c r="B23" s="46" t="s">
        <v>37</v>
      </c>
      <c r="C23" s="47" t="s">
        <v>33</v>
      </c>
      <c r="D23" s="48">
        <v>12</v>
      </c>
      <c r="E23" s="49" t="s">
        <v>38</v>
      </c>
      <c r="F23" s="50">
        <v>25000</v>
      </c>
      <c r="G23" s="50">
        <f>D23*F23</f>
        <v>300000</v>
      </c>
    </row>
    <row r="24" spans="1:7" ht="15" customHeight="1">
      <c r="A24" s="38"/>
      <c r="B24" s="46" t="s">
        <v>39</v>
      </c>
      <c r="C24" s="47" t="s">
        <v>33</v>
      </c>
      <c r="D24" s="48">
        <v>3</v>
      </c>
      <c r="E24" s="49" t="s">
        <v>40</v>
      </c>
      <c r="F24" s="50">
        <v>25000</v>
      </c>
      <c r="G24" s="50">
        <f t="shared" ref="G24:G25" si="1">D24*F24</f>
        <v>75000</v>
      </c>
    </row>
    <row r="25" spans="1:7" ht="15" customHeight="1">
      <c r="A25" s="38"/>
      <c r="B25" s="46" t="s">
        <v>41</v>
      </c>
      <c r="C25" s="47" t="s">
        <v>33</v>
      </c>
      <c r="D25" s="48">
        <v>3</v>
      </c>
      <c r="E25" s="49" t="s">
        <v>40</v>
      </c>
      <c r="F25" s="50">
        <v>25000</v>
      </c>
      <c r="G25" s="50">
        <f t="shared" si="1"/>
        <v>75000</v>
      </c>
    </row>
    <row r="26" spans="1:7" ht="15" customHeight="1">
      <c r="A26" s="38"/>
      <c r="B26" s="46" t="s">
        <v>42</v>
      </c>
      <c r="C26" s="47" t="s">
        <v>33</v>
      </c>
      <c r="D26" s="48">
        <v>30</v>
      </c>
      <c r="E26" s="51" t="s">
        <v>43</v>
      </c>
      <c r="F26" s="50">
        <v>25000</v>
      </c>
      <c r="G26" s="50">
        <f>D26*F26</f>
        <v>750000</v>
      </c>
    </row>
    <row r="27" spans="1:7" ht="15" customHeight="1">
      <c r="A27" s="38"/>
      <c r="B27" s="3" t="s">
        <v>44</v>
      </c>
      <c r="C27" s="4"/>
      <c r="D27" s="4"/>
      <c r="E27" s="4"/>
      <c r="F27" s="5"/>
      <c r="G27" s="6">
        <f>SUM(G21:G26)</f>
        <v>1750000</v>
      </c>
    </row>
    <row r="28" spans="1:7" ht="12" customHeight="1">
      <c r="A28" s="25"/>
      <c r="B28" s="39"/>
      <c r="C28" s="41"/>
      <c r="D28" s="41"/>
      <c r="E28" s="41"/>
      <c r="F28" s="52"/>
      <c r="G28" s="52"/>
    </row>
    <row r="29" spans="1:7" ht="12" customHeight="1">
      <c r="A29" s="30"/>
      <c r="B29" s="53" t="s">
        <v>45</v>
      </c>
      <c r="C29" s="54"/>
      <c r="D29" s="55"/>
      <c r="E29" s="55"/>
      <c r="F29" s="56"/>
      <c r="G29" s="56"/>
    </row>
    <row r="30" spans="1:7" ht="24" customHeight="1">
      <c r="A30" s="30"/>
      <c r="B30" s="57" t="s">
        <v>26</v>
      </c>
      <c r="C30" s="58" t="s">
        <v>27</v>
      </c>
      <c r="D30" s="58" t="s">
        <v>28</v>
      </c>
      <c r="E30" s="57" t="s">
        <v>29</v>
      </c>
      <c r="F30" s="58" t="s">
        <v>30</v>
      </c>
      <c r="G30" s="57" t="s">
        <v>31</v>
      </c>
    </row>
    <row r="31" spans="1:7" ht="12" customHeight="1">
      <c r="A31" s="30"/>
      <c r="B31" s="59"/>
      <c r="C31" s="60" t="s">
        <v>46</v>
      </c>
      <c r="D31" s="60"/>
      <c r="E31" s="60"/>
      <c r="F31" s="59"/>
      <c r="G31" s="59"/>
    </row>
    <row r="32" spans="1:7" ht="12" customHeight="1">
      <c r="A32" s="30"/>
      <c r="B32" s="7" t="s">
        <v>47</v>
      </c>
      <c r="C32" s="8"/>
      <c r="D32" s="8"/>
      <c r="E32" s="8"/>
      <c r="F32" s="9"/>
      <c r="G32" s="9"/>
    </row>
    <row r="33" spans="1:11" ht="12" customHeight="1">
      <c r="A33" s="25"/>
      <c r="B33" s="61"/>
      <c r="C33" s="62"/>
      <c r="D33" s="62"/>
      <c r="E33" s="62"/>
      <c r="F33" s="63"/>
      <c r="G33" s="63"/>
    </row>
    <row r="34" spans="1:11" ht="12" customHeight="1">
      <c r="A34" s="30"/>
      <c r="B34" s="53" t="s">
        <v>48</v>
      </c>
      <c r="C34" s="54"/>
      <c r="D34" s="55"/>
      <c r="E34" s="55"/>
      <c r="F34" s="56"/>
      <c r="G34" s="56"/>
    </row>
    <row r="35" spans="1:11" ht="24" customHeight="1">
      <c r="A35" s="30"/>
      <c r="B35" s="64" t="s">
        <v>26</v>
      </c>
      <c r="C35" s="64" t="s">
        <v>27</v>
      </c>
      <c r="D35" s="64" t="s">
        <v>28</v>
      </c>
      <c r="E35" s="64" t="s">
        <v>29</v>
      </c>
      <c r="F35" s="65" t="s">
        <v>30</v>
      </c>
      <c r="G35" s="64" t="s">
        <v>31</v>
      </c>
    </row>
    <row r="36" spans="1:11" ht="12.75">
      <c r="A36" s="38"/>
      <c r="B36" s="66" t="s">
        <v>49</v>
      </c>
      <c r="C36" s="67" t="s">
        <v>50</v>
      </c>
      <c r="D36" s="66">
        <v>0.125</v>
      </c>
      <c r="E36" s="66" t="s">
        <v>36</v>
      </c>
      <c r="F36" s="50">
        <v>240000</v>
      </c>
      <c r="G36" s="50">
        <f>F36*D36</f>
        <v>30000</v>
      </c>
      <c r="I36" s="136"/>
    </row>
    <row r="37" spans="1:11" ht="12.75">
      <c r="A37" s="38"/>
      <c r="B37" s="66" t="s">
        <v>51</v>
      </c>
      <c r="C37" s="67" t="s">
        <v>50</v>
      </c>
      <c r="D37" s="66">
        <v>0.25</v>
      </c>
      <c r="E37" s="66" t="s">
        <v>36</v>
      </c>
      <c r="F37" s="50">
        <v>240000</v>
      </c>
      <c r="G37" s="50">
        <f t="shared" ref="G37:G39" si="2">F37*D37</f>
        <v>60000</v>
      </c>
      <c r="I37" s="136"/>
    </row>
    <row r="38" spans="1:11" ht="12.75" customHeight="1">
      <c r="A38" s="38"/>
      <c r="B38" s="66" t="s">
        <v>52</v>
      </c>
      <c r="C38" s="67" t="s">
        <v>50</v>
      </c>
      <c r="D38" s="66">
        <v>0.125</v>
      </c>
      <c r="E38" s="66" t="s">
        <v>36</v>
      </c>
      <c r="F38" s="50">
        <v>240000</v>
      </c>
      <c r="G38" s="50">
        <f t="shared" si="2"/>
        <v>30000</v>
      </c>
      <c r="I38" s="136"/>
    </row>
    <row r="39" spans="1:11" ht="12.75" customHeight="1">
      <c r="A39" s="38"/>
      <c r="B39" s="66" t="s">
        <v>53</v>
      </c>
      <c r="C39" s="67" t="s">
        <v>50</v>
      </c>
      <c r="D39" s="66">
        <v>0.125</v>
      </c>
      <c r="E39" s="66" t="s">
        <v>36</v>
      </c>
      <c r="F39" s="50">
        <v>240000</v>
      </c>
      <c r="G39" s="50">
        <f t="shared" si="2"/>
        <v>30000</v>
      </c>
      <c r="I39" s="136"/>
    </row>
    <row r="40" spans="1:11" ht="12.75" customHeight="1">
      <c r="A40" s="30"/>
      <c r="B40" s="7" t="s">
        <v>54</v>
      </c>
      <c r="C40" s="8"/>
      <c r="D40" s="8"/>
      <c r="E40" s="8"/>
      <c r="F40" s="9"/>
      <c r="G40" s="10">
        <f>SUM(G36:G39)</f>
        <v>150000</v>
      </c>
    </row>
    <row r="41" spans="1:11" ht="12" customHeight="1">
      <c r="A41" s="25"/>
      <c r="B41" s="61"/>
      <c r="C41" s="62"/>
      <c r="D41" s="62"/>
      <c r="E41" s="62"/>
      <c r="F41" s="63"/>
      <c r="G41" s="63"/>
    </row>
    <row r="42" spans="1:11" ht="12" customHeight="1">
      <c r="A42" s="30"/>
      <c r="B42" s="53" t="s">
        <v>55</v>
      </c>
      <c r="C42" s="54"/>
      <c r="D42" s="55"/>
      <c r="E42" s="55"/>
      <c r="F42" s="56"/>
      <c r="G42" s="56"/>
    </row>
    <row r="43" spans="1:11" ht="24" customHeight="1">
      <c r="A43" s="30"/>
      <c r="B43" s="65" t="s">
        <v>56</v>
      </c>
      <c r="C43" s="65" t="s">
        <v>57</v>
      </c>
      <c r="D43" s="65" t="s">
        <v>58</v>
      </c>
      <c r="E43" s="65" t="s">
        <v>29</v>
      </c>
      <c r="F43" s="65" t="s">
        <v>30</v>
      </c>
      <c r="G43" s="65" t="s">
        <v>31</v>
      </c>
      <c r="K43" s="68"/>
    </row>
    <row r="44" spans="1:11" ht="12.75" customHeight="1">
      <c r="A44" s="38"/>
      <c r="B44" s="135" t="s">
        <v>59</v>
      </c>
      <c r="C44" s="69"/>
      <c r="D44" s="70"/>
      <c r="E44" s="47"/>
      <c r="F44" s="50"/>
      <c r="G44" s="50"/>
      <c r="K44" s="68"/>
    </row>
    <row r="45" spans="1:11" ht="12.75" customHeight="1">
      <c r="A45" s="38"/>
      <c r="B45" s="71" t="s">
        <v>60</v>
      </c>
      <c r="C45" s="69" t="s">
        <v>61</v>
      </c>
      <c r="D45" s="72">
        <v>450</v>
      </c>
      <c r="E45" s="49" t="s">
        <v>62</v>
      </c>
      <c r="F45" s="50">
        <v>533</v>
      </c>
      <c r="G45" s="50">
        <f t="shared" ref="G45:G65" si="3">D45*F45</f>
        <v>239850</v>
      </c>
    </row>
    <row r="46" spans="1:11" ht="12.75" customHeight="1">
      <c r="A46" s="38"/>
      <c r="B46" s="71" t="s">
        <v>63</v>
      </c>
      <c r="C46" s="69" t="s">
        <v>61</v>
      </c>
      <c r="D46" s="72">
        <v>500</v>
      </c>
      <c r="E46" s="51" t="s">
        <v>62</v>
      </c>
      <c r="F46" s="50">
        <v>1030</v>
      </c>
      <c r="G46" s="50">
        <f t="shared" si="3"/>
        <v>515000</v>
      </c>
    </row>
    <row r="47" spans="1:11" ht="12.75" customHeight="1">
      <c r="A47" s="38"/>
      <c r="B47" s="71" t="s">
        <v>64</v>
      </c>
      <c r="C47" s="69" t="s">
        <v>61</v>
      </c>
      <c r="D47" s="72">
        <v>200</v>
      </c>
      <c r="E47" s="51" t="s">
        <v>65</v>
      </c>
      <c r="F47" s="50">
        <v>1736</v>
      </c>
      <c r="G47" s="50">
        <f t="shared" si="3"/>
        <v>347200</v>
      </c>
    </row>
    <row r="48" spans="1:11" ht="12.75" customHeight="1">
      <c r="A48" s="38"/>
      <c r="B48" s="135" t="s">
        <v>66</v>
      </c>
      <c r="C48" s="69"/>
      <c r="D48" s="73"/>
      <c r="E48" s="51"/>
      <c r="F48" s="50"/>
      <c r="G48" s="50"/>
    </row>
    <row r="49" spans="1:7" ht="12.75" customHeight="1">
      <c r="A49" s="38"/>
      <c r="B49" s="66" t="s">
        <v>67</v>
      </c>
      <c r="C49" s="67" t="s">
        <v>61</v>
      </c>
      <c r="D49" s="66">
        <v>1.5</v>
      </c>
      <c r="E49" s="74" t="s">
        <v>68</v>
      </c>
      <c r="F49" s="50">
        <v>31111</v>
      </c>
      <c r="G49" s="50">
        <f t="shared" si="3"/>
        <v>46666.5</v>
      </c>
    </row>
    <row r="50" spans="1:7" ht="12.75" customHeight="1">
      <c r="A50" s="38"/>
      <c r="B50" s="66" t="s">
        <v>69</v>
      </c>
      <c r="C50" s="67" t="s">
        <v>70</v>
      </c>
      <c r="D50" s="66">
        <v>1</v>
      </c>
      <c r="E50" s="74" t="s">
        <v>71</v>
      </c>
      <c r="F50" s="50">
        <v>23840</v>
      </c>
      <c r="G50" s="50">
        <f t="shared" si="3"/>
        <v>23840</v>
      </c>
    </row>
    <row r="51" spans="1:7" ht="12.75" customHeight="1">
      <c r="A51" s="38"/>
      <c r="B51" s="135" t="s">
        <v>72</v>
      </c>
      <c r="C51" s="67"/>
      <c r="D51" s="66"/>
      <c r="E51" s="74"/>
      <c r="F51" s="50"/>
      <c r="G51" s="66"/>
    </row>
    <row r="52" spans="1:7" ht="12.75" customHeight="1">
      <c r="A52" s="38"/>
      <c r="B52" s="66" t="s">
        <v>73</v>
      </c>
      <c r="C52" s="67" t="s">
        <v>70</v>
      </c>
      <c r="D52" s="66">
        <v>5</v>
      </c>
      <c r="E52" s="74" t="s">
        <v>74</v>
      </c>
      <c r="F52" s="50">
        <v>10948</v>
      </c>
      <c r="G52" s="50">
        <f t="shared" si="3"/>
        <v>54740</v>
      </c>
    </row>
    <row r="53" spans="1:7" ht="12.75" customHeight="1">
      <c r="A53" s="38"/>
      <c r="B53" s="66" t="s">
        <v>75</v>
      </c>
      <c r="C53" s="67" t="s">
        <v>61</v>
      </c>
      <c r="D53" s="66">
        <v>2</v>
      </c>
      <c r="E53" s="74" t="s">
        <v>76</v>
      </c>
      <c r="F53" s="50">
        <v>21618</v>
      </c>
      <c r="G53" s="50">
        <f t="shared" si="3"/>
        <v>43236</v>
      </c>
    </row>
    <row r="54" spans="1:7" ht="12.75" customHeight="1">
      <c r="A54" s="38"/>
      <c r="B54" s="75" t="s">
        <v>77</v>
      </c>
      <c r="C54" s="67"/>
      <c r="D54" s="66"/>
      <c r="E54" s="74"/>
      <c r="F54" s="50"/>
      <c r="G54" s="66"/>
    </row>
    <row r="55" spans="1:7" ht="12.75" customHeight="1">
      <c r="A55" s="38"/>
      <c r="B55" s="66" t="s">
        <v>78</v>
      </c>
      <c r="C55" s="67" t="s">
        <v>61</v>
      </c>
      <c r="D55" s="66">
        <v>1</v>
      </c>
      <c r="E55" s="74" t="s">
        <v>79</v>
      </c>
      <c r="F55" s="50">
        <v>29000</v>
      </c>
      <c r="G55" s="50">
        <f t="shared" si="3"/>
        <v>29000</v>
      </c>
    </row>
    <row r="56" spans="1:7" ht="12.75" customHeight="1">
      <c r="A56" s="38"/>
      <c r="B56" s="66" t="s">
        <v>80</v>
      </c>
      <c r="C56" s="67" t="s">
        <v>70</v>
      </c>
      <c r="D56" s="66">
        <v>2</v>
      </c>
      <c r="E56" s="74" t="s">
        <v>81</v>
      </c>
      <c r="F56" s="50">
        <v>37263</v>
      </c>
      <c r="G56" s="50">
        <f t="shared" si="3"/>
        <v>74526</v>
      </c>
    </row>
    <row r="57" spans="1:7" ht="12.75" customHeight="1">
      <c r="A57" s="38"/>
      <c r="B57" s="75" t="s">
        <v>82</v>
      </c>
      <c r="C57" s="67"/>
      <c r="D57" s="66"/>
      <c r="E57" s="74"/>
      <c r="F57" s="50"/>
      <c r="G57" s="66"/>
    </row>
    <row r="58" spans="1:7" ht="12.75" customHeight="1">
      <c r="A58" s="38"/>
      <c r="B58" s="66" t="s">
        <v>83</v>
      </c>
      <c r="C58" s="67" t="s">
        <v>70</v>
      </c>
      <c r="D58" s="66">
        <v>2</v>
      </c>
      <c r="E58" s="74" t="s">
        <v>84</v>
      </c>
      <c r="F58" s="50">
        <v>8665</v>
      </c>
      <c r="G58" s="50">
        <f t="shared" si="3"/>
        <v>17330</v>
      </c>
    </row>
    <row r="59" spans="1:7" ht="12.75" customHeight="1">
      <c r="A59" s="38"/>
      <c r="B59" s="75" t="s">
        <v>85</v>
      </c>
      <c r="C59" s="67"/>
      <c r="D59" s="66"/>
      <c r="E59" s="74"/>
      <c r="F59" s="50"/>
      <c r="G59" s="66"/>
    </row>
    <row r="60" spans="1:7" ht="12.75" customHeight="1">
      <c r="A60" s="38"/>
      <c r="B60" s="66" t="s">
        <v>86</v>
      </c>
      <c r="C60" s="67" t="s">
        <v>70</v>
      </c>
      <c r="D60" s="66">
        <v>2</v>
      </c>
      <c r="E60" s="74" t="s">
        <v>87</v>
      </c>
      <c r="F60" s="50">
        <v>21820</v>
      </c>
      <c r="G60" s="50">
        <f t="shared" si="3"/>
        <v>43640</v>
      </c>
    </row>
    <row r="61" spans="1:7" ht="12.75" customHeight="1">
      <c r="A61" s="38"/>
      <c r="B61" s="75" t="s">
        <v>88</v>
      </c>
      <c r="C61" s="67"/>
      <c r="D61" s="66"/>
      <c r="E61" s="74"/>
      <c r="F61" s="50"/>
      <c r="G61" s="66"/>
    </row>
    <row r="62" spans="1:7" ht="12.75" customHeight="1">
      <c r="A62" s="38"/>
      <c r="B62" s="66" t="s">
        <v>89</v>
      </c>
      <c r="C62" s="67" t="s">
        <v>70</v>
      </c>
      <c r="D62" s="66">
        <v>2</v>
      </c>
      <c r="E62" s="74" t="s">
        <v>90</v>
      </c>
      <c r="F62" s="50">
        <v>5833</v>
      </c>
      <c r="G62" s="50">
        <f t="shared" si="3"/>
        <v>11666</v>
      </c>
    </row>
    <row r="63" spans="1:7" ht="12.75" customHeight="1">
      <c r="A63" s="38"/>
      <c r="B63" s="135" t="s">
        <v>91</v>
      </c>
      <c r="C63" s="76"/>
      <c r="D63" s="47"/>
      <c r="E63" s="51"/>
      <c r="F63" s="50"/>
      <c r="G63" s="50"/>
    </row>
    <row r="64" spans="1:7" ht="12.75" customHeight="1">
      <c r="A64" s="38"/>
      <c r="B64" s="71" t="s">
        <v>92</v>
      </c>
      <c r="C64" s="69" t="s">
        <v>70</v>
      </c>
      <c r="D64" s="77">
        <v>2</v>
      </c>
      <c r="E64" s="51" t="s">
        <v>76</v>
      </c>
      <c r="F64" s="50">
        <v>9500</v>
      </c>
      <c r="G64" s="50">
        <f t="shared" si="3"/>
        <v>19000</v>
      </c>
    </row>
    <row r="65" spans="1:7" ht="12.75" customHeight="1">
      <c r="A65" s="38"/>
      <c r="B65" s="71" t="s">
        <v>93</v>
      </c>
      <c r="C65" s="69" t="s">
        <v>94</v>
      </c>
      <c r="D65" s="77">
        <v>120</v>
      </c>
      <c r="E65" s="49" t="s">
        <v>62</v>
      </c>
      <c r="F65" s="50">
        <v>13333</v>
      </c>
      <c r="G65" s="50">
        <f t="shared" si="3"/>
        <v>1599960</v>
      </c>
    </row>
    <row r="66" spans="1:7" ht="13.5" customHeight="1">
      <c r="A66" s="30"/>
      <c r="B66" s="7" t="s">
        <v>95</v>
      </c>
      <c r="C66" s="8"/>
      <c r="D66" s="8"/>
      <c r="E66" s="8"/>
      <c r="F66" s="9"/>
      <c r="G66" s="10">
        <f>SUM(G44:G65)</f>
        <v>3065654.5</v>
      </c>
    </row>
    <row r="67" spans="1:7" ht="12" customHeight="1">
      <c r="A67" s="25"/>
      <c r="B67" s="61"/>
      <c r="C67" s="62"/>
      <c r="D67" s="62"/>
      <c r="E67" s="78"/>
      <c r="F67" s="63"/>
      <c r="G67" s="63"/>
    </row>
    <row r="68" spans="1:7" ht="12" customHeight="1">
      <c r="A68" s="30"/>
      <c r="B68" s="53" t="s">
        <v>91</v>
      </c>
      <c r="C68" s="54"/>
      <c r="D68" s="55"/>
      <c r="E68" s="55"/>
      <c r="F68" s="56"/>
      <c r="G68" s="56"/>
    </row>
    <row r="69" spans="1:7" ht="24" customHeight="1">
      <c r="A69" s="30"/>
      <c r="B69" s="64" t="s">
        <v>96</v>
      </c>
      <c r="C69" s="65" t="s">
        <v>57</v>
      </c>
      <c r="D69" s="65" t="s">
        <v>58</v>
      </c>
      <c r="E69" s="64" t="s">
        <v>29</v>
      </c>
      <c r="F69" s="65" t="s">
        <v>30</v>
      </c>
      <c r="G69" s="64" t="s">
        <v>31</v>
      </c>
    </row>
    <row r="70" spans="1:7" ht="12.75" customHeight="1">
      <c r="A70" s="38"/>
      <c r="B70" s="17"/>
      <c r="C70" s="11"/>
      <c r="D70" s="12"/>
      <c r="E70" s="2"/>
      <c r="F70" s="14"/>
      <c r="G70" s="12"/>
    </row>
    <row r="71" spans="1:7" ht="19.5" customHeight="1">
      <c r="A71" s="38"/>
      <c r="B71" s="15" t="s">
        <v>97</v>
      </c>
      <c r="C71" s="13"/>
      <c r="D71" s="12"/>
      <c r="E71" s="16"/>
      <c r="F71" s="14"/>
      <c r="G71" s="12"/>
    </row>
    <row r="72" spans="1:7" ht="13.5" customHeight="1">
      <c r="A72" s="30"/>
      <c r="B72" s="79" t="s">
        <v>98</v>
      </c>
      <c r="C72" s="80"/>
      <c r="D72" s="80"/>
      <c r="E72" s="80"/>
      <c r="F72" s="81"/>
      <c r="G72" s="82">
        <f>SUM(G70)</f>
        <v>0</v>
      </c>
    </row>
    <row r="73" spans="1:7" ht="12" customHeight="1">
      <c r="A73" s="25"/>
      <c r="B73" s="83"/>
      <c r="C73" s="83"/>
      <c r="D73" s="83"/>
      <c r="E73" s="83"/>
      <c r="F73" s="84"/>
      <c r="G73" s="84"/>
    </row>
    <row r="74" spans="1:7" ht="12" customHeight="1">
      <c r="A74" s="85"/>
      <c r="B74" s="86" t="s">
        <v>99</v>
      </c>
      <c r="C74" s="87"/>
      <c r="D74" s="87"/>
      <c r="E74" s="87"/>
      <c r="F74" s="87"/>
      <c r="G74" s="88">
        <f>G27+G40+G66+G72</f>
        <v>4965654.5</v>
      </c>
    </row>
    <row r="75" spans="1:7" ht="12" customHeight="1">
      <c r="A75" s="85"/>
      <c r="B75" s="89" t="s">
        <v>100</v>
      </c>
      <c r="C75" s="90"/>
      <c r="D75" s="90"/>
      <c r="E75" s="90"/>
      <c r="F75" s="90"/>
      <c r="G75" s="91">
        <f>G74*0.05</f>
        <v>248282.72500000001</v>
      </c>
    </row>
    <row r="76" spans="1:7" ht="12" customHeight="1">
      <c r="A76" s="85"/>
      <c r="B76" s="92" t="s">
        <v>101</v>
      </c>
      <c r="C76" s="93"/>
      <c r="D76" s="93"/>
      <c r="E76" s="93"/>
      <c r="F76" s="93"/>
      <c r="G76" s="94">
        <f>G75+G74</f>
        <v>5213937.2249999996</v>
      </c>
    </row>
    <row r="77" spans="1:7" ht="12" customHeight="1">
      <c r="A77" s="85"/>
      <c r="B77" s="89" t="s">
        <v>102</v>
      </c>
      <c r="C77" s="90"/>
      <c r="D77" s="90"/>
      <c r="E77" s="90"/>
      <c r="F77" s="90"/>
      <c r="G77" s="91">
        <f>G12</f>
        <v>9600000</v>
      </c>
    </row>
    <row r="78" spans="1:7" ht="12" customHeight="1">
      <c r="A78" s="85"/>
      <c r="B78" s="95" t="s">
        <v>103</v>
      </c>
      <c r="C78" s="96"/>
      <c r="D78" s="96"/>
      <c r="E78" s="96"/>
      <c r="F78" s="96"/>
      <c r="G78" s="97">
        <f>G77-G76</f>
        <v>4386062.7750000004</v>
      </c>
    </row>
    <row r="79" spans="1:7" ht="12" customHeight="1">
      <c r="A79" s="85"/>
      <c r="B79" s="98" t="s">
        <v>104</v>
      </c>
      <c r="C79" s="99"/>
      <c r="D79" s="99"/>
      <c r="E79" s="99"/>
      <c r="F79" s="99"/>
      <c r="G79" s="100"/>
    </row>
    <row r="80" spans="1:7" ht="12.75" customHeight="1" thickBot="1">
      <c r="A80" s="85"/>
      <c r="B80" s="101"/>
      <c r="C80" s="99"/>
      <c r="D80" s="99"/>
      <c r="E80" s="99"/>
      <c r="F80" s="99"/>
      <c r="G80" s="100"/>
    </row>
    <row r="81" spans="1:7" ht="12" customHeight="1">
      <c r="A81" s="85"/>
      <c r="B81" s="102" t="s">
        <v>105</v>
      </c>
      <c r="C81" s="103"/>
      <c r="D81" s="103"/>
      <c r="E81" s="103"/>
      <c r="F81" s="104"/>
      <c r="G81" s="100"/>
    </row>
    <row r="82" spans="1:7" ht="12" customHeight="1">
      <c r="A82" s="85"/>
      <c r="B82" s="105" t="s">
        <v>106</v>
      </c>
      <c r="C82" s="106"/>
      <c r="D82" s="106"/>
      <c r="E82" s="106"/>
      <c r="F82" s="107"/>
      <c r="G82" s="100"/>
    </row>
    <row r="83" spans="1:7" ht="12" customHeight="1">
      <c r="A83" s="85"/>
      <c r="B83" s="105" t="s">
        <v>107</v>
      </c>
      <c r="C83" s="106"/>
      <c r="D83" s="106"/>
      <c r="E83" s="106"/>
      <c r="F83" s="107"/>
      <c r="G83" s="100"/>
    </row>
    <row r="84" spans="1:7" ht="12" customHeight="1">
      <c r="A84" s="85"/>
      <c r="B84" s="105" t="s">
        <v>108</v>
      </c>
      <c r="C84" s="106"/>
      <c r="D84" s="106"/>
      <c r="E84" s="106"/>
      <c r="F84" s="107"/>
      <c r="G84" s="100"/>
    </row>
    <row r="85" spans="1:7" ht="12" customHeight="1">
      <c r="A85" s="85"/>
      <c r="B85" s="105" t="s">
        <v>109</v>
      </c>
      <c r="C85" s="106"/>
      <c r="D85" s="106"/>
      <c r="E85" s="106"/>
      <c r="F85" s="107"/>
      <c r="G85" s="100"/>
    </row>
    <row r="86" spans="1:7" ht="12" customHeight="1">
      <c r="A86" s="85"/>
      <c r="B86" s="105" t="s">
        <v>110</v>
      </c>
      <c r="C86" s="106"/>
      <c r="D86" s="106"/>
      <c r="E86" s="106"/>
      <c r="F86" s="107"/>
      <c r="G86" s="100"/>
    </row>
    <row r="87" spans="1:7" ht="12.75" customHeight="1" thickBot="1">
      <c r="A87" s="85"/>
      <c r="B87" s="108" t="s">
        <v>111</v>
      </c>
      <c r="C87" s="109"/>
      <c r="D87" s="109"/>
      <c r="E87" s="109"/>
      <c r="F87" s="110"/>
      <c r="G87" s="100"/>
    </row>
    <row r="88" spans="1:7" ht="12.75" customHeight="1">
      <c r="A88" s="85"/>
      <c r="B88" s="101"/>
      <c r="C88" s="106"/>
      <c r="D88" s="106"/>
      <c r="E88" s="106"/>
      <c r="F88" s="106"/>
      <c r="G88" s="100"/>
    </row>
    <row r="89" spans="1:7" ht="15" customHeight="1" thickBot="1">
      <c r="A89" s="85"/>
      <c r="B89" s="141" t="s">
        <v>112</v>
      </c>
      <c r="C89" s="142"/>
      <c r="D89" s="111"/>
      <c r="E89" s="112"/>
      <c r="F89" s="112"/>
      <c r="G89" s="100"/>
    </row>
    <row r="90" spans="1:7" ht="12" customHeight="1">
      <c r="A90" s="85"/>
      <c r="B90" s="113" t="s">
        <v>96</v>
      </c>
      <c r="C90" s="114" t="s">
        <v>113</v>
      </c>
      <c r="D90" s="115" t="s">
        <v>114</v>
      </c>
      <c r="E90" s="112"/>
      <c r="F90" s="112"/>
      <c r="G90" s="100"/>
    </row>
    <row r="91" spans="1:7" ht="12" customHeight="1">
      <c r="A91" s="85"/>
      <c r="B91" s="116" t="s">
        <v>115</v>
      </c>
      <c r="C91" s="117">
        <f>G27</f>
        <v>1750000</v>
      </c>
      <c r="D91" s="118">
        <f>(C91/C97)</f>
        <v>0.3356388702972925</v>
      </c>
      <c r="E91" s="112"/>
      <c r="F91" s="112"/>
      <c r="G91" s="100"/>
    </row>
    <row r="92" spans="1:7" ht="12" customHeight="1">
      <c r="A92" s="85"/>
      <c r="B92" s="116" t="s">
        <v>116</v>
      </c>
      <c r="C92" s="119">
        <v>0</v>
      </c>
      <c r="D92" s="118">
        <v>0</v>
      </c>
      <c r="E92" s="112"/>
      <c r="F92" s="112"/>
      <c r="G92" s="100"/>
    </row>
    <row r="93" spans="1:7" ht="12" customHeight="1">
      <c r="A93" s="85"/>
      <c r="B93" s="116" t="s">
        <v>117</v>
      </c>
      <c r="C93" s="117">
        <f>G40</f>
        <v>150000</v>
      </c>
      <c r="D93" s="118">
        <f>(C93/C97)</f>
        <v>2.8769046025482213E-2</v>
      </c>
      <c r="E93" s="112"/>
      <c r="F93" s="112"/>
      <c r="G93" s="100"/>
    </row>
    <row r="94" spans="1:7" ht="12" customHeight="1">
      <c r="A94" s="85"/>
      <c r="B94" s="116" t="s">
        <v>56</v>
      </c>
      <c r="C94" s="117">
        <f>G66</f>
        <v>3065654.5</v>
      </c>
      <c r="D94" s="118">
        <f>(C94/C97)</f>
        <v>0.58797303605817774</v>
      </c>
      <c r="E94" s="112"/>
      <c r="F94" s="112"/>
      <c r="G94" s="100"/>
    </row>
    <row r="95" spans="1:7" ht="12" customHeight="1">
      <c r="A95" s="85"/>
      <c r="B95" s="116" t="s">
        <v>118</v>
      </c>
      <c r="C95" s="120"/>
      <c r="D95" s="118">
        <f>(C95/C97)</f>
        <v>0</v>
      </c>
      <c r="E95" s="121"/>
      <c r="F95" s="121"/>
      <c r="G95" s="100"/>
    </row>
    <row r="96" spans="1:7" ht="12" customHeight="1">
      <c r="A96" s="85"/>
      <c r="B96" s="116" t="s">
        <v>119</v>
      </c>
      <c r="C96" s="120">
        <f>G75</f>
        <v>248282.72500000001</v>
      </c>
      <c r="D96" s="118">
        <f>(C96/C97)</f>
        <v>4.7619047619047623E-2</v>
      </c>
      <c r="E96" s="121"/>
      <c r="F96" s="121"/>
      <c r="G96" s="100"/>
    </row>
    <row r="97" spans="1:7" ht="12.75" customHeight="1" thickBot="1">
      <c r="A97" s="85"/>
      <c r="B97" s="122" t="s">
        <v>120</v>
      </c>
      <c r="C97" s="123">
        <f>SUM(C91:C96)</f>
        <v>5213937.2249999996</v>
      </c>
      <c r="D97" s="124">
        <f>SUM(D91:D96)</f>
        <v>1</v>
      </c>
      <c r="E97" s="121"/>
      <c r="F97" s="121"/>
      <c r="G97" s="100"/>
    </row>
    <row r="98" spans="1:7" ht="12" customHeight="1">
      <c r="A98" s="85"/>
      <c r="B98" s="101"/>
      <c r="C98" s="99"/>
      <c r="D98" s="99"/>
      <c r="E98" s="99"/>
      <c r="F98" s="99"/>
      <c r="G98" s="100"/>
    </row>
    <row r="99" spans="1:7" ht="12.75" customHeight="1">
      <c r="A99" s="85"/>
      <c r="B99" s="24"/>
      <c r="C99" s="99"/>
      <c r="D99" s="99"/>
      <c r="E99" s="99"/>
      <c r="F99" s="99"/>
      <c r="G99" s="100"/>
    </row>
    <row r="100" spans="1:7" ht="12" customHeight="1" thickBot="1">
      <c r="A100" s="125"/>
      <c r="B100" s="126"/>
      <c r="C100" s="127" t="s">
        <v>121</v>
      </c>
      <c r="D100" s="128"/>
      <c r="E100" s="129"/>
      <c r="F100" s="130"/>
      <c r="G100" s="100"/>
    </row>
    <row r="101" spans="1:7" ht="12" customHeight="1">
      <c r="A101" s="85"/>
      <c r="B101" s="131" t="s">
        <v>122</v>
      </c>
      <c r="C101" s="137">
        <v>70000</v>
      </c>
      <c r="D101" s="137">
        <v>80000</v>
      </c>
      <c r="E101" s="138">
        <v>85000</v>
      </c>
      <c r="F101" s="132"/>
      <c r="G101" s="133"/>
    </row>
    <row r="102" spans="1:7" ht="12.75" customHeight="1" thickBot="1">
      <c r="A102" s="85"/>
      <c r="B102" s="122" t="s">
        <v>123</v>
      </c>
      <c r="C102" s="139">
        <f>(G76/C101)</f>
        <v>74.484817499999991</v>
      </c>
      <c r="D102" s="139">
        <f>(G76/D101)</f>
        <v>65.174215312499996</v>
      </c>
      <c r="E102" s="140">
        <f>(G76/E101)</f>
        <v>61.340437941176468</v>
      </c>
      <c r="F102" s="132"/>
      <c r="G102" s="133"/>
    </row>
    <row r="103" spans="1:7" ht="15.6" customHeight="1">
      <c r="A103" s="85"/>
      <c r="B103" s="98" t="s">
        <v>124</v>
      </c>
      <c r="C103" s="106"/>
      <c r="D103" s="106"/>
      <c r="E103" s="106"/>
      <c r="F103" s="106"/>
      <c r="G103" s="106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8D746F-25B3-4112-B819-3766F5592581}"/>
</file>

<file path=customXml/itemProps2.xml><?xml version="1.0" encoding="utf-8"?>
<ds:datastoreItem xmlns:ds="http://schemas.openxmlformats.org/officeDocument/2006/customXml" ds:itemID="{4048BCB1-5031-41B1-9BD5-FB6A22074289}"/>
</file>

<file path=customXml/itemProps3.xml><?xml version="1.0" encoding="utf-8"?>
<ds:datastoreItem xmlns:ds="http://schemas.openxmlformats.org/officeDocument/2006/customXml" ds:itemID="{83C62662-4FDF-4654-9217-03FC64DB1F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2022-06-22T19:35:16Z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