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6" documentId="11_F549DF65549BC032720B1624A63D6B5AA0A6FB73" xr6:coauthVersionLast="47" xr6:coauthVersionMax="47" xr10:uidLastSave="{BB42F433-7E56-4EEF-84E8-EA122E05CBA2}"/>
  <bookViews>
    <workbookView xWindow="-120" yWindow="-120" windowWidth="20730" windowHeight="11160" xr2:uid="{00000000-000D-0000-FFFF-FFFF00000000}"/>
  </bookViews>
  <sheets>
    <sheet name="Lechu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F46" i="1"/>
  <c r="G12" i="1" l="1"/>
  <c r="G65" i="1" s="1"/>
  <c r="G53" i="1" l="1"/>
  <c r="G51" i="1"/>
  <c r="G50" i="1"/>
  <c r="G49" i="1"/>
  <c r="G48" i="1"/>
  <c r="G47" i="1"/>
  <c r="G46" i="1"/>
  <c r="G44" i="1"/>
  <c r="G54" i="1" s="1"/>
  <c r="G39" i="1"/>
  <c r="G38" i="1"/>
  <c r="G37" i="1"/>
  <c r="G27" i="1"/>
  <c r="G26" i="1"/>
  <c r="G25" i="1"/>
  <c r="G24" i="1"/>
  <c r="G23" i="1"/>
  <c r="G22" i="1"/>
  <c r="G21" i="1"/>
  <c r="G28" i="1" l="1"/>
  <c r="C79" i="1" s="1"/>
  <c r="G60" i="1"/>
  <c r="C82" i="1" l="1"/>
  <c r="G40" i="1"/>
  <c r="C81" i="1" s="1"/>
  <c r="G62" i="1" l="1"/>
  <c r="G63" i="1" s="1"/>
  <c r="G64" i="1" l="1"/>
  <c r="C84" i="1"/>
  <c r="C85" i="1" s="1"/>
  <c r="D82" i="1" s="1"/>
  <c r="D81" i="1"/>
  <c r="D79" i="1"/>
  <c r="D83" i="1"/>
  <c r="D84" i="1"/>
  <c r="D90" i="1"/>
  <c r="G66" i="1"/>
  <c r="C90" i="1"/>
  <c r="E90" i="1"/>
  <c r="D85" i="1" l="1"/>
</calcChain>
</file>

<file path=xl/sharedStrings.xml><?xml version="1.0" encoding="utf-8"?>
<sst xmlns="http://schemas.openxmlformats.org/spreadsheetml/2006/main" count="151" uniqueCount="104">
  <si>
    <t>RUBRO O CULTIVO</t>
  </si>
  <si>
    <t>Lechuga</t>
  </si>
  <si>
    <t>RENDIMIENTO (Un/ha)</t>
  </si>
  <si>
    <t>VARIEDAD</t>
  </si>
  <si>
    <t>Varias</t>
  </si>
  <si>
    <t>FECHA ESTIMADA  PRECIO VENTA</t>
  </si>
  <si>
    <t>Anual</t>
  </si>
  <si>
    <t>NIVEL TECNOLÓGICO</t>
  </si>
  <si>
    <t>Bajo</t>
  </si>
  <si>
    <t>PRECIO ESPERADO ($/ud)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</si>
  <si>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</si>
  <si>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</si>
  <si>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</si>
  <si>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</si>
  <si>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</si>
  <si>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</si>
  <si>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</t>
  </si>
  <si>
    <t>COMUNA/LOCALIDAD</t>
  </si>
  <si>
    <t>Provincia Choapa</t>
  </si>
  <si>
    <t>FECHA DE COSECHA</t>
  </si>
  <si>
    <t>Septiembre-Diciembre</t>
  </si>
  <si>
    <t>FECHA PRECIO INSUMOS</t>
  </si>
  <si>
    <t>CONTINGENCIA</t>
  </si>
  <si>
    <t>Heladas y Sequia</t>
  </si>
  <si>
    <t>COSTOS DIRECTOS DE PRODUCCIÓN POR HA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</si>
  <si>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</si>
  <si>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</si>
  <si>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</si>
  <si>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</si>
  <si>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</si>
  <si>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</si>
  <si>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</si>
  <si>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Prep.y mantención almácigos</t>
  </si>
  <si>
    <t>JH</t>
  </si>
  <si>
    <t>Marzo</t>
  </si>
  <si>
    <t>Limpias</t>
  </si>
  <si>
    <t>Abril a noviembre</t>
  </si>
  <si>
    <t>Aplicación pesticidas</t>
  </si>
  <si>
    <t>Aplicación fertilizantes</t>
  </si>
  <si>
    <t>Cosecha</t>
  </si>
  <si>
    <t>Plantación</t>
  </si>
  <si>
    <t>Riego</t>
  </si>
  <si>
    <t>Sep - noviembre</t>
  </si>
  <si>
    <t>Subtotal Jornadas Hombre</t>
  </si>
  <si>
    <t>JORNADAS ANIMAL</t>
  </si>
  <si>
    <t>Labores Culturales</t>
  </si>
  <si>
    <t>JA</t>
  </si>
  <si>
    <t>Agosto - Diciembre</t>
  </si>
  <si>
    <t>Subtotal Jornadas Animal</t>
  </si>
  <si>
    <t>MAQUINARIA</t>
  </si>
  <si>
    <t>Preparación de suelos</t>
  </si>
  <si>
    <t>JM</t>
  </si>
  <si>
    <t>Enero a abril</t>
  </si>
  <si>
    <t>Melgadura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</si>
  <si>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</si>
  <si>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</si>
  <si>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</si>
  <si>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</si>
  <si>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</si>
  <si>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</si>
  <si>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</si>
  <si>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</si>
  <si>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</si>
  <si>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Fostato monoamonico</t>
  </si>
  <si>
    <t>Enero</t>
  </si>
  <si>
    <t>Urea</t>
  </si>
  <si>
    <t>FUNGICIDAS</t>
  </si>
  <si>
    <t>Bellis</t>
  </si>
  <si>
    <t>INSECTICIDAS</t>
  </si>
  <si>
    <t>Abamectina</t>
  </si>
  <si>
    <t>l</t>
  </si>
  <si>
    <t>OTROS</t>
  </si>
  <si>
    <t>Guano</t>
  </si>
  <si>
    <t xml:space="preserve">Unidad </t>
  </si>
  <si>
    <t>Subtotal Insumos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</si>
  <si>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</si>
  <si>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</si>
  <si>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</si>
  <si>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</si>
  <si>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</si>
  <si>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</si>
  <si>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</si>
  <si>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</si>
  <si>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</si>
  <si>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</si>
  <si>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</si>
  <si>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</si>
  <si>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</si>
  <si>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</si>
  <si>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</si>
  <si>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</si>
  <si>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</si>
  <si>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</si>
  <si>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</si>
  <si>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</si>
  <si>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</si>
  <si>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</si>
  <si>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</si>
  <si>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</si>
  <si>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</si>
  <si>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</si>
  <si>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(un/ha)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</si>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</sst>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5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 applyNumberFormat="0" applyFill="0" applyBorder="0" applyProtection="0"/>
    <xf numFmtId="41" fontId="4" fillId="0" borderId="0" applyFont="0" applyFill="0" applyBorder="0" applyAlignment="0" applyProtection="0"/>
    <xf numFmtId="0" fontId="5" fillId="0" borderId="22"/>
    <xf numFmtId="0" fontId="5" fillId="0" borderId="22"/>
  </cellStyleXfs>
  <cellXfs count="155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/>
    <xf numFmtId="49" fontId="3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59" xfId="0" applyNumberFormat="1" applyFont="1" applyFill="1" applyBorder="1" applyAlignment="1">
      <alignment vertical="center" wrapText="1"/>
    </xf>
    <xf numFmtId="0" fontId="1" fillId="0" borderId="57" xfId="0" applyFont="1" applyBorder="1" applyAlignment="1">
      <alignment horizontal="center" vertical="center"/>
    </xf>
    <xf numFmtId="3" fontId="6" fillId="0" borderId="57" xfId="2" applyNumberFormat="1" applyFont="1" applyBorder="1" applyAlignment="1">
      <alignment horizontal="right"/>
    </xf>
    <xf numFmtId="0" fontId="1" fillId="0" borderId="5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9" fontId="8" fillId="3" borderId="5" xfId="0" applyNumberFormat="1" applyFont="1" applyFill="1" applyBorder="1" applyAlignment="1">
      <alignment vertical="center" wrapText="1"/>
    </xf>
    <xf numFmtId="0" fontId="9" fillId="0" borderId="61" xfId="0" applyFont="1" applyBorder="1" applyAlignment="1">
      <alignment horizontal="right" vertical="center"/>
    </xf>
    <xf numFmtId="0" fontId="1" fillId="2" borderId="7" xfId="0" applyFont="1" applyFill="1" applyBorder="1"/>
    <xf numFmtId="41" fontId="9" fillId="0" borderId="56" xfId="1" applyFont="1" applyBorder="1" applyAlignment="1">
      <alignment horizontal="right" vertical="center"/>
    </xf>
    <xf numFmtId="0" fontId="10" fillId="0" borderId="57" xfId="0" applyFont="1" applyBorder="1" applyAlignment="1">
      <alignment horizontal="right" vertical="center"/>
    </xf>
    <xf numFmtId="0" fontId="1" fillId="2" borderId="60" xfId="0" applyFont="1" applyFill="1" applyBorder="1"/>
    <xf numFmtId="0" fontId="9" fillId="0" borderId="56" xfId="0" applyFont="1" applyBorder="1" applyAlignment="1">
      <alignment horizontal="right" vertical="center"/>
    </xf>
    <xf numFmtId="3" fontId="9" fillId="0" borderId="56" xfId="0" applyNumberFormat="1" applyFont="1" applyBorder="1" applyAlignment="1">
      <alignment horizontal="right" vertical="center"/>
    </xf>
    <xf numFmtId="41" fontId="9" fillId="0" borderId="56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horizontal="right" vertical="center" wrapText="1"/>
    </xf>
    <xf numFmtId="0" fontId="9" fillId="0" borderId="56" xfId="0" applyFont="1" applyBorder="1" applyAlignment="1">
      <alignment horizontal="right" vertical="center" wrapText="1"/>
    </xf>
    <xf numFmtId="17" fontId="9" fillId="0" borderId="62" xfId="0" applyNumberFormat="1" applyFont="1" applyBorder="1" applyAlignment="1">
      <alignment horizontal="right" vertical="center"/>
    </xf>
    <xf numFmtId="17" fontId="9" fillId="0" borderId="56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15" fontId="6" fillId="0" borderId="57" xfId="2" applyNumberFormat="1" applyFont="1" applyBorder="1"/>
    <xf numFmtId="3" fontId="6" fillId="0" borderId="57" xfId="2" applyNumberFormat="1" applyFont="1" applyBorder="1" applyAlignment="1">
      <alignment horizontal="center"/>
    </xf>
    <xf numFmtId="3" fontId="1" fillId="2" borderId="12" xfId="0" applyNumberFormat="1" applyFont="1" applyFill="1" applyBorder="1"/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15" fontId="6" fillId="0" borderId="57" xfId="3" applyNumberFormat="1" applyFont="1" applyBorder="1"/>
    <xf numFmtId="0" fontId="1" fillId="10" borderId="57" xfId="0" applyFont="1" applyFill="1" applyBorder="1" applyAlignment="1">
      <alignment horizontal="center" vertical="center"/>
    </xf>
    <xf numFmtId="0" fontId="1" fillId="0" borderId="22" xfId="0" applyNumberFormat="1" applyFont="1" applyBorder="1"/>
    <xf numFmtId="15" fontId="12" fillId="0" borderId="57" xfId="3" applyNumberFormat="1" applyFont="1" applyBorder="1" applyAlignment="1">
      <alignment vertical="center"/>
    </xf>
    <xf numFmtId="1" fontId="6" fillId="0" borderId="57" xfId="3" applyNumberFormat="1" applyFont="1" applyBorder="1" applyAlignment="1">
      <alignment horizontal="center" vertical="center"/>
    </xf>
    <xf numFmtId="164" fontId="6" fillId="0" borderId="57" xfId="3" applyNumberFormat="1" applyFont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3" fontId="6" fillId="0" borderId="58" xfId="2" applyNumberFormat="1" applyFont="1" applyBorder="1" applyAlignment="1">
      <alignment horizontal="right"/>
    </xf>
    <xf numFmtId="3" fontId="6" fillId="0" borderId="57" xfId="3" applyNumberFormat="1" applyFont="1" applyBorder="1" applyAlignment="1">
      <alignment horizontal="center" vertical="center"/>
    </xf>
    <xf numFmtId="15" fontId="6" fillId="0" borderId="57" xfId="3" applyNumberFormat="1" applyFont="1" applyBorder="1" applyAlignment="1">
      <alignment vertical="center"/>
    </xf>
    <xf numFmtId="0" fontId="10" fillId="0" borderId="57" xfId="0" applyFont="1" applyFill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/>
    <xf numFmtId="3" fontId="1" fillId="2" borderId="25" xfId="0" applyNumberFormat="1" applyFont="1" applyFill="1" applyBorder="1"/>
    <xf numFmtId="0" fontId="1" fillId="2" borderId="24" xfId="0" applyFont="1" applyFill="1" applyBorder="1"/>
    <xf numFmtId="49" fontId="8" fillId="5" borderId="26" xfId="0" applyNumberFormat="1" applyFont="1" applyFill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165" fontId="8" fillId="5" borderId="28" xfId="0" applyNumberFormat="1" applyFont="1" applyFill="1" applyBorder="1" applyAlignment="1">
      <alignment vertical="center"/>
    </xf>
    <xf numFmtId="49" fontId="8" fillId="3" borderId="29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5" fontId="8" fillId="3" borderId="30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5" fontId="8" fillId="5" borderId="30" xfId="0" applyNumberFormat="1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165" fontId="8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165" fontId="8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/>
    <xf numFmtId="0" fontId="1" fillId="2" borderId="48" xfId="0" applyFont="1" applyFill="1" applyBorder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/>
    <xf numFmtId="0" fontId="1" fillId="2" borderId="51" xfId="0" applyFont="1" applyFill="1" applyBorder="1"/>
    <xf numFmtId="0" fontId="1" fillId="9" borderId="43" xfId="0" applyFont="1" applyFill="1" applyBorder="1"/>
    <xf numFmtId="0" fontId="1" fillId="7" borderId="22" xfId="0" applyFont="1" applyFill="1" applyBorder="1"/>
    <xf numFmtId="49" fontId="13" fillId="8" borderId="34" xfId="0" applyNumberFormat="1" applyFont="1" applyFill="1" applyBorder="1" applyAlignment="1">
      <alignment vertical="center"/>
    </xf>
    <xf numFmtId="49" fontId="13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/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8" fillId="9" borderId="21" xfId="0" applyFont="1" applyFill="1" applyBorder="1" applyAlignment="1">
      <alignment vertical="center"/>
    </xf>
    <xf numFmtId="49" fontId="3" fillId="9" borderId="22" xfId="0" applyNumberFormat="1" applyFont="1" applyFill="1" applyBorder="1" applyAlignment="1">
      <alignment vertical="center"/>
    </xf>
    <xf numFmtId="0" fontId="8" fillId="9" borderId="22" xfId="0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3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165" fontId="13" fillId="2" borderId="22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41" fontId="1" fillId="2" borderId="15" xfId="1" applyFont="1" applyFill="1" applyBorder="1" applyAlignment="1">
      <alignment vertical="center"/>
    </xf>
    <xf numFmtId="165" fontId="1" fillId="0" borderId="0" xfId="0" applyNumberFormat="1" applyFont="1"/>
    <xf numFmtId="49" fontId="3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4">
    <cellStyle name="Millares [0]" xfId="1" builtinId="6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479425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zoomScale="110" zoomScaleNormal="110" workbookViewId="0">
      <selection activeCell="G50" sqref="G50"/>
    </sheetView>
  </sheetViews>
  <sheetFormatPr defaultColWidth="10.85546875" defaultRowHeight="11.25" customHeight="1"/>
  <cols>
    <col min="1" max="1" width="4.42578125" style="26" customWidth="1"/>
    <col min="2" max="2" width="24.5703125" style="26" customWidth="1"/>
    <col min="3" max="3" width="12.7109375" style="26" customWidth="1"/>
    <col min="4" max="4" width="12.5703125" style="26" customWidth="1"/>
    <col min="5" max="5" width="14.42578125" style="26" customWidth="1"/>
    <col min="6" max="6" width="12.28515625" style="26" customWidth="1"/>
    <col min="7" max="7" width="18.42578125" style="26" customWidth="1"/>
    <col min="8" max="255" width="10.85546875" style="26" customWidth="1"/>
    <col min="256" max="16384" width="10.85546875" style="27"/>
  </cols>
  <sheetData>
    <row r="1" spans="1:7" ht="15" customHeight="1">
      <c r="A1" s="25"/>
      <c r="B1" s="25"/>
      <c r="C1" s="25"/>
      <c r="D1" s="25"/>
      <c r="E1" s="25"/>
      <c r="F1" s="25"/>
      <c r="G1" s="25"/>
    </row>
    <row r="2" spans="1:7" ht="15" customHeight="1">
      <c r="A2" s="25"/>
      <c r="B2" s="25"/>
      <c r="C2" s="25"/>
      <c r="D2" s="25"/>
      <c r="E2" s="25"/>
      <c r="F2" s="25"/>
      <c r="G2" s="25"/>
    </row>
    <row r="3" spans="1:7" ht="15" customHeight="1">
      <c r="A3" s="25"/>
      <c r="B3" s="25"/>
      <c r="C3" s="25"/>
      <c r="D3" s="25"/>
      <c r="E3" s="25"/>
      <c r="F3" s="25"/>
      <c r="G3" s="25"/>
    </row>
    <row r="4" spans="1:7" ht="15" customHeight="1">
      <c r="A4" s="25"/>
      <c r="B4" s="25"/>
      <c r="C4" s="25"/>
      <c r="D4" s="25"/>
      <c r="E4" s="25"/>
      <c r="F4" s="25"/>
      <c r="G4" s="25"/>
    </row>
    <row r="5" spans="1:7" ht="15" customHeight="1">
      <c r="A5" s="25"/>
      <c r="B5" s="25"/>
      <c r="C5" s="25"/>
      <c r="D5" s="25"/>
      <c r="E5" s="25"/>
      <c r="F5" s="25"/>
      <c r="G5" s="25"/>
    </row>
    <row r="6" spans="1:7" ht="15" customHeight="1">
      <c r="A6" s="25"/>
      <c r="B6" s="25"/>
      <c r="C6" s="25"/>
      <c r="D6" s="25"/>
      <c r="E6" s="25"/>
      <c r="F6" s="25"/>
      <c r="G6" s="25"/>
    </row>
    <row r="7" spans="1:7" ht="15" customHeight="1">
      <c r="A7" s="25"/>
      <c r="B7" s="25"/>
      <c r="C7" s="25"/>
      <c r="D7" s="25"/>
      <c r="E7" s="25"/>
      <c r="F7" s="25"/>
      <c r="G7" s="25"/>
    </row>
    <row r="8" spans="1:7" ht="15" customHeight="1">
      <c r="A8" s="25"/>
      <c r="B8" s="28"/>
      <c r="C8" s="29"/>
      <c r="D8" s="25"/>
      <c r="E8" s="29"/>
      <c r="F8" s="29"/>
      <c r="G8" s="29"/>
    </row>
    <row r="9" spans="1:7" ht="12" customHeight="1">
      <c r="A9" s="30"/>
      <c r="B9" s="31" t="s">
        <v>0</v>
      </c>
      <c r="C9" s="32" t="s">
        <v>1</v>
      </c>
      <c r="D9" s="33"/>
      <c r="E9" s="149" t="s">
        <v>2</v>
      </c>
      <c r="F9" s="150"/>
      <c r="G9" s="34">
        <v>40000</v>
      </c>
    </row>
    <row r="10" spans="1:7" ht="15" customHeight="1">
      <c r="A10" s="30"/>
      <c r="B10" s="20" t="s">
        <v>3</v>
      </c>
      <c r="C10" s="35" t="s">
        <v>4</v>
      </c>
      <c r="D10" s="36"/>
      <c r="E10" s="147" t="s">
        <v>5</v>
      </c>
      <c r="F10" s="148"/>
      <c r="G10" s="37" t="s">
        <v>6</v>
      </c>
    </row>
    <row r="11" spans="1:7" ht="15" customHeight="1">
      <c r="A11" s="30"/>
      <c r="B11" s="20" t="s">
        <v>7</v>
      </c>
      <c r="C11" s="35" t="s">
        <v>8</v>
      </c>
      <c r="D11" s="36"/>
      <c r="E11" s="147" t="s">
        <v>9</v>
      </c>
      <c r="F11" s="148"/>
      <c r="G11" s="38">
        <v>160</v>
      </c>
    </row>
    <row r="12" spans="1:7" ht="15" customHeight="1">
      <c r="A12" s="30"/>
      <c r="B12" s="20" t="s">
        <v>10</v>
      </c>
      <c r="C12" s="35" t="s">
        <v>11</v>
      </c>
      <c r="D12" s="36"/>
      <c r="E12" s="18" t="s">
        <v>12</v>
      </c>
      <c r="F12" s="19"/>
      <c r="G12" s="39">
        <f>+G11*G9</f>
        <v>6400000</v>
      </c>
    </row>
    <row r="13" spans="1:7" ht="15" customHeight="1">
      <c r="A13" s="30"/>
      <c r="B13" s="20" t="s">
        <v>13</v>
      </c>
      <c r="C13" s="35" t="s">
        <v>14</v>
      </c>
      <c r="D13" s="36"/>
      <c r="E13" s="147" t="s">
        <v>15</v>
      </c>
      <c r="F13" s="148"/>
      <c r="G13" s="37" t="s">
        <v>16</v>
      </c>
    </row>
    <row r="14" spans="1:7" ht="15" customHeight="1">
      <c r="A14" s="30"/>
      <c r="B14" s="20" t="s">
        <v>17</v>
      </c>
      <c r="C14" s="40" t="s">
        <v>18</v>
      </c>
      <c r="D14" s="36"/>
      <c r="E14" s="147" t="s">
        <v>19</v>
      </c>
      <c r="F14" s="148"/>
      <c r="G14" s="41" t="s">
        <v>20</v>
      </c>
    </row>
    <row r="15" spans="1:7" ht="15" customHeight="1">
      <c r="A15" s="30"/>
      <c r="B15" s="1" t="s">
        <v>21</v>
      </c>
      <c r="C15" s="42">
        <v>44713</v>
      </c>
      <c r="D15" s="33"/>
      <c r="E15" s="153" t="s">
        <v>22</v>
      </c>
      <c r="F15" s="154"/>
      <c r="G15" s="43" t="s">
        <v>23</v>
      </c>
    </row>
    <row r="16" spans="1:7" ht="12" customHeight="1">
      <c r="A16" s="25"/>
      <c r="B16" s="44"/>
      <c r="C16" s="45"/>
      <c r="D16" s="29"/>
      <c r="E16" s="46"/>
      <c r="F16" s="46"/>
      <c r="G16" s="47"/>
    </row>
    <row r="17" spans="1:7" ht="12" customHeight="1">
      <c r="A17" s="48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5"/>
      <c r="B18" s="49"/>
      <c r="C18" s="50"/>
      <c r="D18" s="50"/>
      <c r="E18" s="50"/>
      <c r="F18" s="51"/>
      <c r="G18" s="51"/>
    </row>
    <row r="19" spans="1:7" ht="12" customHeight="1">
      <c r="A19" s="30"/>
      <c r="B19" s="52" t="s">
        <v>25</v>
      </c>
      <c r="C19" s="53"/>
      <c r="D19" s="54"/>
      <c r="E19" s="54"/>
      <c r="F19" s="54"/>
      <c r="G19" s="54"/>
    </row>
    <row r="20" spans="1:7" ht="25.5">
      <c r="A20" s="48"/>
      <c r="B20" s="55" t="s">
        <v>26</v>
      </c>
      <c r="C20" s="55" t="s">
        <v>27</v>
      </c>
      <c r="D20" s="55" t="s">
        <v>28</v>
      </c>
      <c r="E20" s="55" t="s">
        <v>29</v>
      </c>
      <c r="F20" s="55" t="s">
        <v>30</v>
      </c>
      <c r="G20" s="55" t="s">
        <v>31</v>
      </c>
    </row>
    <row r="21" spans="1:7" ht="15" customHeight="1">
      <c r="A21" s="48"/>
      <c r="B21" s="56" t="s">
        <v>32</v>
      </c>
      <c r="C21" s="21" t="s">
        <v>33</v>
      </c>
      <c r="D21" s="57">
        <v>6</v>
      </c>
      <c r="E21" s="21" t="s">
        <v>34</v>
      </c>
      <c r="F21" s="22">
        <v>25000</v>
      </c>
      <c r="G21" s="22">
        <f>D21*F21</f>
        <v>150000</v>
      </c>
    </row>
    <row r="22" spans="1:7" ht="15" customHeight="1">
      <c r="A22" s="48"/>
      <c r="B22" s="56" t="s">
        <v>35</v>
      </c>
      <c r="C22" s="21" t="s">
        <v>33</v>
      </c>
      <c r="D22" s="57">
        <v>8</v>
      </c>
      <c r="E22" s="23" t="s">
        <v>36</v>
      </c>
      <c r="F22" s="22">
        <v>25000</v>
      </c>
      <c r="G22" s="22">
        <f t="shared" ref="G22:G27" si="0">D22*F22</f>
        <v>200000</v>
      </c>
    </row>
    <row r="23" spans="1:7" ht="15" customHeight="1">
      <c r="A23" s="48"/>
      <c r="B23" s="56" t="s">
        <v>37</v>
      </c>
      <c r="C23" s="21" t="s">
        <v>33</v>
      </c>
      <c r="D23" s="57">
        <v>6</v>
      </c>
      <c r="E23" s="23" t="s">
        <v>36</v>
      </c>
      <c r="F23" s="22">
        <v>25000</v>
      </c>
      <c r="G23" s="22">
        <f t="shared" si="0"/>
        <v>150000</v>
      </c>
    </row>
    <row r="24" spans="1:7" ht="15" customHeight="1">
      <c r="A24" s="48"/>
      <c r="B24" s="56" t="s">
        <v>38</v>
      </c>
      <c r="C24" s="21" t="s">
        <v>33</v>
      </c>
      <c r="D24" s="57">
        <v>4</v>
      </c>
      <c r="E24" s="23" t="s">
        <v>36</v>
      </c>
      <c r="F24" s="22">
        <v>25000</v>
      </c>
      <c r="G24" s="22">
        <f t="shared" si="0"/>
        <v>100000</v>
      </c>
    </row>
    <row r="25" spans="1:7" ht="15" customHeight="1">
      <c r="A25" s="48"/>
      <c r="B25" s="56" t="s">
        <v>39</v>
      </c>
      <c r="C25" s="21" t="s">
        <v>33</v>
      </c>
      <c r="D25" s="57">
        <v>35</v>
      </c>
      <c r="E25" s="23" t="s">
        <v>36</v>
      </c>
      <c r="F25" s="22">
        <v>25000</v>
      </c>
      <c r="G25" s="22">
        <f t="shared" si="0"/>
        <v>875000</v>
      </c>
    </row>
    <row r="26" spans="1:7" ht="15" customHeight="1">
      <c r="A26" s="48"/>
      <c r="B26" s="56" t="s">
        <v>40</v>
      </c>
      <c r="C26" s="21" t="s">
        <v>33</v>
      </c>
      <c r="D26" s="57">
        <v>15</v>
      </c>
      <c r="E26" s="23" t="s">
        <v>36</v>
      </c>
      <c r="F26" s="22">
        <v>25000</v>
      </c>
      <c r="G26" s="22">
        <f t="shared" si="0"/>
        <v>375000</v>
      </c>
    </row>
    <row r="27" spans="1:7" ht="15" customHeight="1">
      <c r="A27" s="48"/>
      <c r="B27" s="56" t="s">
        <v>41</v>
      </c>
      <c r="C27" s="21" t="s">
        <v>33</v>
      </c>
      <c r="D27" s="57">
        <v>12</v>
      </c>
      <c r="E27" s="21" t="s">
        <v>42</v>
      </c>
      <c r="F27" s="22">
        <v>25000</v>
      </c>
      <c r="G27" s="22">
        <f t="shared" si="0"/>
        <v>300000</v>
      </c>
    </row>
    <row r="28" spans="1:7" ht="15" customHeight="1">
      <c r="A28" s="48"/>
      <c r="B28" s="3" t="s">
        <v>43</v>
      </c>
      <c r="C28" s="4"/>
      <c r="D28" s="4"/>
      <c r="E28" s="4"/>
      <c r="F28" s="5"/>
      <c r="G28" s="6">
        <f>SUM(G21:G27)</f>
        <v>2150000</v>
      </c>
    </row>
    <row r="29" spans="1:7" ht="12" customHeight="1">
      <c r="A29" s="25"/>
      <c r="B29" s="49"/>
      <c r="C29" s="51"/>
      <c r="D29" s="51"/>
      <c r="E29" s="51"/>
      <c r="F29" s="58"/>
      <c r="G29" s="58"/>
    </row>
    <row r="30" spans="1:7" ht="12" customHeight="1">
      <c r="A30" s="30"/>
      <c r="B30" s="59" t="s">
        <v>44</v>
      </c>
      <c r="C30" s="60"/>
      <c r="D30" s="61"/>
      <c r="E30" s="61"/>
      <c r="F30" s="62"/>
      <c r="G30" s="62"/>
    </row>
    <row r="31" spans="1:7" ht="24" customHeight="1">
      <c r="A31" s="30"/>
      <c r="B31" s="63" t="s">
        <v>26</v>
      </c>
      <c r="C31" s="64" t="s">
        <v>27</v>
      </c>
      <c r="D31" s="64" t="s">
        <v>28</v>
      </c>
      <c r="E31" s="63" t="s">
        <v>29</v>
      </c>
      <c r="F31" s="64" t="s">
        <v>30</v>
      </c>
      <c r="G31" s="63" t="s">
        <v>31</v>
      </c>
    </row>
    <row r="32" spans="1:7" ht="12" customHeight="1">
      <c r="A32" s="30"/>
      <c r="B32" s="65" t="s">
        <v>45</v>
      </c>
      <c r="C32" s="66" t="s">
        <v>46</v>
      </c>
      <c r="D32" s="66">
        <v>3</v>
      </c>
      <c r="E32" s="66" t="s">
        <v>47</v>
      </c>
      <c r="F32" s="143">
        <v>25000</v>
      </c>
      <c r="G32" s="143">
        <v>60000</v>
      </c>
    </row>
    <row r="33" spans="1:11" ht="12" customHeight="1">
      <c r="A33" s="30"/>
      <c r="B33" s="7" t="s">
        <v>48</v>
      </c>
      <c r="C33" s="8"/>
      <c r="D33" s="8"/>
      <c r="E33" s="8"/>
      <c r="F33" s="9"/>
      <c r="G33" s="9"/>
    </row>
    <row r="34" spans="1:11" ht="12" customHeight="1">
      <c r="A34" s="25"/>
      <c r="B34" s="67"/>
      <c r="C34" s="68"/>
      <c r="D34" s="68"/>
      <c r="E34" s="68"/>
      <c r="F34" s="69"/>
      <c r="G34" s="69"/>
    </row>
    <row r="35" spans="1:11" ht="12" customHeight="1">
      <c r="A35" s="30"/>
      <c r="B35" s="59" t="s">
        <v>49</v>
      </c>
      <c r="C35" s="60"/>
      <c r="D35" s="61"/>
      <c r="E35" s="61"/>
      <c r="F35" s="62"/>
      <c r="G35" s="62"/>
    </row>
    <row r="36" spans="1:11" ht="24" customHeight="1">
      <c r="A36" s="30"/>
      <c r="B36" s="70" t="s">
        <v>26</v>
      </c>
      <c r="C36" s="70" t="s">
        <v>27</v>
      </c>
      <c r="D36" s="70" t="s">
        <v>28</v>
      </c>
      <c r="E36" s="70" t="s">
        <v>29</v>
      </c>
      <c r="F36" s="71" t="s">
        <v>30</v>
      </c>
      <c r="G36" s="70" t="s">
        <v>31</v>
      </c>
    </row>
    <row r="37" spans="1:11" ht="12.75" customHeight="1">
      <c r="A37" s="48"/>
      <c r="B37" s="72" t="s">
        <v>50</v>
      </c>
      <c r="C37" s="21" t="s">
        <v>51</v>
      </c>
      <c r="D37" s="21">
        <v>0.5</v>
      </c>
      <c r="E37" s="73" t="s">
        <v>52</v>
      </c>
      <c r="F37" s="22">
        <v>240000</v>
      </c>
      <c r="G37" s="22">
        <f>D37*F37</f>
        <v>120000</v>
      </c>
    </row>
    <row r="38" spans="1:11" ht="12.75" customHeight="1">
      <c r="A38" s="48"/>
      <c r="B38" s="72" t="s">
        <v>53</v>
      </c>
      <c r="C38" s="21" t="s">
        <v>51</v>
      </c>
      <c r="D38" s="21">
        <v>0.125</v>
      </c>
      <c r="E38" s="73" t="s">
        <v>52</v>
      </c>
      <c r="F38" s="22">
        <v>240000</v>
      </c>
      <c r="G38" s="22">
        <f>D38*F38</f>
        <v>30000</v>
      </c>
    </row>
    <row r="39" spans="1:11" ht="12.75" customHeight="1">
      <c r="A39" s="48"/>
      <c r="B39" s="72" t="s">
        <v>54</v>
      </c>
      <c r="C39" s="21" t="s">
        <v>51</v>
      </c>
      <c r="D39" s="21">
        <v>0.125</v>
      </c>
      <c r="E39" s="73" t="s">
        <v>52</v>
      </c>
      <c r="F39" s="22">
        <v>240000</v>
      </c>
      <c r="G39" s="22">
        <f>D39*F39</f>
        <v>30000</v>
      </c>
    </row>
    <row r="40" spans="1:11" ht="12.75" customHeight="1">
      <c r="A40" s="30"/>
      <c r="B40" s="7" t="s">
        <v>55</v>
      </c>
      <c r="C40" s="8"/>
      <c r="D40" s="8"/>
      <c r="E40" s="8"/>
      <c r="F40" s="9"/>
      <c r="G40" s="10">
        <f>SUM(G37:G39)</f>
        <v>180000</v>
      </c>
    </row>
    <row r="41" spans="1:11" ht="12" customHeight="1">
      <c r="A41" s="25"/>
      <c r="B41" s="67"/>
      <c r="C41" s="68"/>
      <c r="D41" s="68"/>
      <c r="E41" s="68"/>
      <c r="F41" s="69"/>
      <c r="G41" s="69"/>
    </row>
    <row r="42" spans="1:11" ht="12" customHeight="1">
      <c r="A42" s="30"/>
      <c r="B42" s="59" t="s">
        <v>56</v>
      </c>
      <c r="C42" s="60"/>
      <c r="D42" s="61"/>
      <c r="E42" s="61"/>
      <c r="F42" s="62"/>
      <c r="G42" s="62"/>
    </row>
    <row r="43" spans="1:11" ht="25.5">
      <c r="A43" s="30"/>
      <c r="B43" s="71" t="s">
        <v>57</v>
      </c>
      <c r="C43" s="71" t="s">
        <v>58</v>
      </c>
      <c r="D43" s="71" t="s">
        <v>59</v>
      </c>
      <c r="E43" s="71" t="s">
        <v>29</v>
      </c>
      <c r="F43" s="71" t="s">
        <v>30</v>
      </c>
      <c r="G43" s="71" t="s">
        <v>31</v>
      </c>
      <c r="K43" s="74"/>
    </row>
    <row r="44" spans="1:11" ht="15" customHeight="1">
      <c r="A44" s="48"/>
      <c r="B44" s="75" t="s">
        <v>60</v>
      </c>
      <c r="C44" s="76" t="s">
        <v>61</v>
      </c>
      <c r="D44" s="77">
        <v>2.1</v>
      </c>
      <c r="E44" s="78" t="s">
        <v>6</v>
      </c>
      <c r="F44" s="79">
        <v>220000</v>
      </c>
      <c r="G44" s="22">
        <f>D44*F44</f>
        <v>462000</v>
      </c>
      <c r="K44" s="74"/>
    </row>
    <row r="45" spans="1:11" ht="15" customHeight="1">
      <c r="A45" s="48"/>
      <c r="B45" s="75" t="s">
        <v>62</v>
      </c>
      <c r="C45" s="76"/>
      <c r="D45" s="80"/>
      <c r="E45" s="78"/>
      <c r="F45" s="79"/>
      <c r="G45" s="22"/>
      <c r="K45" s="74"/>
    </row>
    <row r="46" spans="1:11" ht="15" customHeight="1">
      <c r="A46" s="48"/>
      <c r="B46" s="81" t="s">
        <v>63</v>
      </c>
      <c r="C46" s="76" t="s">
        <v>61</v>
      </c>
      <c r="D46" s="80">
        <v>160</v>
      </c>
      <c r="E46" s="78" t="s">
        <v>64</v>
      </c>
      <c r="F46" s="79">
        <f>708*1.05</f>
        <v>743.4</v>
      </c>
      <c r="G46" s="22">
        <f t="shared" ref="G46:G49" si="1">D46*F46</f>
        <v>118944</v>
      </c>
      <c r="K46" s="74"/>
    </row>
    <row r="47" spans="1:11" ht="15" customHeight="1">
      <c r="A47" s="48"/>
      <c r="B47" s="81" t="s">
        <v>65</v>
      </c>
      <c r="C47" s="76" t="s">
        <v>61</v>
      </c>
      <c r="D47" s="80">
        <v>300</v>
      </c>
      <c r="E47" s="82" t="s">
        <v>6</v>
      </c>
      <c r="F47" s="79">
        <v>1030</v>
      </c>
      <c r="G47" s="22">
        <f t="shared" si="1"/>
        <v>309000</v>
      </c>
      <c r="K47" s="74"/>
    </row>
    <row r="48" spans="1:11" ht="15" customHeight="1">
      <c r="A48" s="48"/>
      <c r="B48" s="75" t="s">
        <v>66</v>
      </c>
      <c r="C48" s="76"/>
      <c r="D48" s="80"/>
      <c r="E48" s="82" t="s">
        <v>6</v>
      </c>
      <c r="F48" s="79"/>
      <c r="G48" s="22">
        <f t="shared" si="1"/>
        <v>0</v>
      </c>
      <c r="K48" s="74"/>
    </row>
    <row r="49" spans="1:11" ht="15" customHeight="1">
      <c r="A49" s="48"/>
      <c r="B49" s="81" t="s">
        <v>67</v>
      </c>
      <c r="C49" s="76" t="s">
        <v>61</v>
      </c>
      <c r="D49" s="83">
        <v>0.5</v>
      </c>
      <c r="E49" s="82" t="s">
        <v>6</v>
      </c>
      <c r="F49" s="79">
        <v>125000</v>
      </c>
      <c r="G49" s="22">
        <f t="shared" si="1"/>
        <v>62500</v>
      </c>
      <c r="K49" s="74"/>
    </row>
    <row r="50" spans="1:11" ht="15" customHeight="1">
      <c r="A50" s="48"/>
      <c r="B50" s="75" t="s">
        <v>68</v>
      </c>
      <c r="C50" s="76"/>
      <c r="D50" s="80"/>
      <c r="E50" s="23" t="s">
        <v>36</v>
      </c>
      <c r="F50" s="79"/>
      <c r="G50" s="22">
        <f t="shared" ref="G50:G51" si="2">F50*D50</f>
        <v>0</v>
      </c>
      <c r="K50" s="74"/>
    </row>
    <row r="51" spans="1:11" ht="15" customHeight="1">
      <c r="A51" s="48"/>
      <c r="B51" s="81" t="s">
        <v>69</v>
      </c>
      <c r="C51" s="76" t="s">
        <v>70</v>
      </c>
      <c r="D51" s="80">
        <v>2</v>
      </c>
      <c r="E51" s="23" t="s">
        <v>36</v>
      </c>
      <c r="F51" s="79">
        <f>7900*0.95</f>
        <v>7505</v>
      </c>
      <c r="G51" s="22">
        <f t="shared" si="2"/>
        <v>15010</v>
      </c>
      <c r="K51" s="74"/>
    </row>
    <row r="52" spans="1:11" ht="15" customHeight="1">
      <c r="A52" s="48"/>
      <c r="B52" s="75" t="s">
        <v>71</v>
      </c>
      <c r="C52" s="76"/>
      <c r="D52" s="80"/>
      <c r="E52" s="82"/>
      <c r="F52" s="79"/>
      <c r="G52" s="22"/>
      <c r="K52" s="74"/>
    </row>
    <row r="53" spans="1:11" ht="15" customHeight="1">
      <c r="A53" s="48"/>
      <c r="B53" s="81" t="s">
        <v>72</v>
      </c>
      <c r="C53" s="76" t="s">
        <v>73</v>
      </c>
      <c r="D53" s="80">
        <v>60</v>
      </c>
      <c r="E53" s="23" t="s">
        <v>36</v>
      </c>
      <c r="F53" s="79">
        <v>1300</v>
      </c>
      <c r="G53" s="22">
        <f t="shared" ref="G53" si="3">+F53*D53</f>
        <v>78000</v>
      </c>
      <c r="K53" s="74"/>
    </row>
    <row r="54" spans="1:11" ht="15" customHeight="1">
      <c r="A54" s="30"/>
      <c r="B54" s="7" t="s">
        <v>74</v>
      </c>
      <c r="C54" s="8"/>
      <c r="D54" s="8"/>
      <c r="E54" s="8"/>
      <c r="F54" s="9"/>
      <c r="G54" s="10">
        <f>SUM(G44:G53)</f>
        <v>1045454</v>
      </c>
    </row>
    <row r="55" spans="1:11" ht="12" customHeight="1">
      <c r="A55" s="25"/>
      <c r="B55" s="67"/>
      <c r="C55" s="68"/>
      <c r="D55" s="68"/>
      <c r="E55" s="84"/>
      <c r="F55" s="69"/>
      <c r="G55" s="69"/>
    </row>
    <row r="56" spans="1:11" ht="12" customHeight="1">
      <c r="A56" s="30"/>
      <c r="B56" s="59" t="s">
        <v>71</v>
      </c>
      <c r="C56" s="60"/>
      <c r="D56" s="61"/>
      <c r="E56" s="61"/>
      <c r="F56" s="62"/>
      <c r="G56" s="62"/>
    </row>
    <row r="57" spans="1:11" ht="24" customHeight="1">
      <c r="A57" s="30"/>
      <c r="B57" s="70" t="s">
        <v>75</v>
      </c>
      <c r="C57" s="71" t="s">
        <v>58</v>
      </c>
      <c r="D57" s="71" t="s">
        <v>59</v>
      </c>
      <c r="E57" s="70" t="s">
        <v>29</v>
      </c>
      <c r="F57" s="71" t="s">
        <v>30</v>
      </c>
      <c r="G57" s="70" t="s">
        <v>31</v>
      </c>
    </row>
    <row r="58" spans="1:11" ht="12.75" customHeight="1">
      <c r="A58" s="48"/>
      <c r="B58" s="17"/>
      <c r="C58" s="11"/>
      <c r="D58" s="12"/>
      <c r="E58" s="2"/>
      <c r="F58" s="14"/>
      <c r="G58" s="12"/>
    </row>
    <row r="59" spans="1:11" ht="19.5" customHeight="1">
      <c r="A59" s="48"/>
      <c r="B59" s="15" t="s">
        <v>76</v>
      </c>
      <c r="C59" s="13"/>
      <c r="D59" s="12"/>
      <c r="E59" s="16"/>
      <c r="F59" s="14"/>
      <c r="G59" s="12"/>
    </row>
    <row r="60" spans="1:11" ht="13.5" customHeight="1">
      <c r="A60" s="30"/>
      <c r="B60" s="85" t="s">
        <v>77</v>
      </c>
      <c r="C60" s="86"/>
      <c r="D60" s="86"/>
      <c r="E60" s="86"/>
      <c r="F60" s="87"/>
      <c r="G60" s="88">
        <f>SUM(G58)</f>
        <v>0</v>
      </c>
    </row>
    <row r="61" spans="1:11" ht="12" customHeight="1">
      <c r="A61" s="25"/>
      <c r="B61" s="89"/>
      <c r="C61" s="89"/>
      <c r="D61" s="89"/>
      <c r="E61" s="89"/>
      <c r="F61" s="90"/>
      <c r="G61" s="90"/>
    </row>
    <row r="62" spans="1:11" ht="12" customHeight="1">
      <c r="A62" s="91"/>
      <c r="B62" s="92" t="s">
        <v>78</v>
      </c>
      <c r="C62" s="93"/>
      <c r="D62" s="93"/>
      <c r="E62" s="93"/>
      <c r="F62" s="93"/>
      <c r="G62" s="94">
        <f>G28+G40+G54+G60</f>
        <v>3375454</v>
      </c>
    </row>
    <row r="63" spans="1:11" ht="12" customHeight="1">
      <c r="A63" s="91"/>
      <c r="B63" s="95" t="s">
        <v>79</v>
      </c>
      <c r="C63" s="96"/>
      <c r="D63" s="96"/>
      <c r="E63" s="96"/>
      <c r="F63" s="96"/>
      <c r="G63" s="97">
        <f>G62*0.05</f>
        <v>168772.7</v>
      </c>
    </row>
    <row r="64" spans="1:11" ht="12" customHeight="1">
      <c r="A64" s="91"/>
      <c r="B64" s="98" t="s">
        <v>80</v>
      </c>
      <c r="C64" s="99"/>
      <c r="D64" s="99"/>
      <c r="E64" s="99"/>
      <c r="F64" s="99"/>
      <c r="G64" s="100">
        <f>G63+G62</f>
        <v>3544226.7</v>
      </c>
      <c r="H64" s="144"/>
    </row>
    <row r="65" spans="1:7" ht="12" customHeight="1">
      <c r="A65" s="91"/>
      <c r="B65" s="95" t="s">
        <v>81</v>
      </c>
      <c r="C65" s="96"/>
      <c r="D65" s="96"/>
      <c r="E65" s="96"/>
      <c r="F65" s="96"/>
      <c r="G65" s="97">
        <f>G12</f>
        <v>6400000</v>
      </c>
    </row>
    <row r="66" spans="1:7" ht="12" customHeight="1">
      <c r="A66" s="91"/>
      <c r="B66" s="101" t="s">
        <v>82</v>
      </c>
      <c r="C66" s="102"/>
      <c r="D66" s="102"/>
      <c r="E66" s="102"/>
      <c r="F66" s="102"/>
      <c r="G66" s="103">
        <f>G65-G64</f>
        <v>2855773.3</v>
      </c>
    </row>
    <row r="67" spans="1:7" ht="12" customHeight="1">
      <c r="A67" s="91"/>
      <c r="B67" s="104" t="s">
        <v>83</v>
      </c>
      <c r="C67" s="105"/>
      <c r="D67" s="105"/>
      <c r="E67" s="105"/>
      <c r="F67" s="105"/>
      <c r="G67" s="106"/>
    </row>
    <row r="68" spans="1:7" ht="12.75" customHeight="1" thickBot="1">
      <c r="A68" s="91"/>
      <c r="B68" s="107"/>
      <c r="C68" s="105"/>
      <c r="D68" s="105"/>
      <c r="E68" s="105"/>
      <c r="F68" s="105"/>
      <c r="G68" s="106"/>
    </row>
    <row r="69" spans="1:7" ht="12" customHeight="1">
      <c r="A69" s="91"/>
      <c r="B69" s="108" t="s">
        <v>84</v>
      </c>
      <c r="C69" s="109"/>
      <c r="D69" s="109"/>
      <c r="E69" s="109"/>
      <c r="F69" s="110"/>
      <c r="G69" s="106"/>
    </row>
    <row r="70" spans="1:7" ht="12" customHeight="1">
      <c r="A70" s="91"/>
      <c r="B70" s="111" t="s">
        <v>85</v>
      </c>
      <c r="C70" s="112"/>
      <c r="D70" s="112"/>
      <c r="E70" s="112"/>
      <c r="F70" s="113"/>
      <c r="G70" s="106"/>
    </row>
    <row r="71" spans="1:7" ht="12" customHeight="1">
      <c r="A71" s="91"/>
      <c r="B71" s="111" t="s">
        <v>86</v>
      </c>
      <c r="C71" s="112"/>
      <c r="D71" s="112"/>
      <c r="E71" s="112"/>
      <c r="F71" s="113"/>
      <c r="G71" s="106"/>
    </row>
    <row r="72" spans="1:7" ht="12" customHeight="1">
      <c r="A72" s="91"/>
      <c r="B72" s="111" t="s">
        <v>87</v>
      </c>
      <c r="C72" s="112"/>
      <c r="D72" s="112"/>
      <c r="E72" s="112"/>
      <c r="F72" s="113"/>
      <c r="G72" s="106"/>
    </row>
    <row r="73" spans="1:7" ht="12" customHeight="1">
      <c r="A73" s="91"/>
      <c r="B73" s="111" t="s">
        <v>88</v>
      </c>
      <c r="C73" s="112"/>
      <c r="D73" s="112"/>
      <c r="E73" s="112"/>
      <c r="F73" s="113"/>
      <c r="G73" s="106"/>
    </row>
    <row r="74" spans="1:7" ht="12" customHeight="1">
      <c r="A74" s="91"/>
      <c r="B74" s="111" t="s">
        <v>89</v>
      </c>
      <c r="C74" s="112"/>
      <c r="D74" s="112"/>
      <c r="E74" s="112"/>
      <c r="F74" s="113"/>
      <c r="G74" s="106"/>
    </row>
    <row r="75" spans="1:7" ht="12.75" customHeight="1" thickBot="1">
      <c r="A75" s="91"/>
      <c r="B75" s="114" t="s">
        <v>90</v>
      </c>
      <c r="C75" s="115"/>
      <c r="D75" s="115"/>
      <c r="E75" s="115"/>
      <c r="F75" s="116"/>
      <c r="G75" s="106"/>
    </row>
    <row r="76" spans="1:7" ht="12.75" customHeight="1">
      <c r="A76" s="91"/>
      <c r="B76" s="107"/>
      <c r="C76" s="112"/>
      <c r="D76" s="112"/>
      <c r="E76" s="112"/>
      <c r="F76" s="112"/>
      <c r="G76" s="106"/>
    </row>
    <row r="77" spans="1:7" ht="15" customHeight="1" thickBot="1">
      <c r="A77" s="91"/>
      <c r="B77" s="145" t="s">
        <v>91</v>
      </c>
      <c r="C77" s="146"/>
      <c r="D77" s="117"/>
      <c r="E77" s="118"/>
      <c r="F77" s="118"/>
      <c r="G77" s="106"/>
    </row>
    <row r="78" spans="1:7" ht="12" customHeight="1">
      <c r="A78" s="91"/>
      <c r="B78" s="119" t="s">
        <v>75</v>
      </c>
      <c r="C78" s="120" t="s">
        <v>92</v>
      </c>
      <c r="D78" s="121" t="s">
        <v>93</v>
      </c>
      <c r="E78" s="118"/>
      <c r="F78" s="118"/>
      <c r="G78" s="106"/>
    </row>
    <row r="79" spans="1:7" ht="12" customHeight="1">
      <c r="A79" s="91"/>
      <c r="B79" s="122" t="s">
        <v>94</v>
      </c>
      <c r="C79" s="123">
        <f>G28</f>
        <v>2150000</v>
      </c>
      <c r="D79" s="124">
        <f>(C79/C85)</f>
        <v>0.60662033836605311</v>
      </c>
      <c r="E79" s="118"/>
      <c r="F79" s="118"/>
      <c r="G79" s="106"/>
    </row>
    <row r="80" spans="1:7" ht="12" customHeight="1">
      <c r="A80" s="91"/>
      <c r="B80" s="122" t="s">
        <v>95</v>
      </c>
      <c r="C80" s="125">
        <v>0</v>
      </c>
      <c r="D80" s="124">
        <v>0</v>
      </c>
      <c r="E80" s="118"/>
      <c r="F80" s="118"/>
      <c r="G80" s="106"/>
    </row>
    <row r="81" spans="1:7" ht="12" customHeight="1">
      <c r="A81" s="91"/>
      <c r="B81" s="122" t="s">
        <v>96</v>
      </c>
      <c r="C81" s="123">
        <f>G40</f>
        <v>180000</v>
      </c>
      <c r="D81" s="124">
        <f>(C81/C85)</f>
        <v>5.0786819025995147E-2</v>
      </c>
      <c r="E81" s="118"/>
      <c r="F81" s="118"/>
      <c r="G81" s="106"/>
    </row>
    <row r="82" spans="1:7" ht="12" customHeight="1">
      <c r="A82" s="91"/>
      <c r="B82" s="122" t="s">
        <v>57</v>
      </c>
      <c r="C82" s="123">
        <f>G54</f>
        <v>1045454</v>
      </c>
      <c r="D82" s="124">
        <f>(C82/C85)</f>
        <v>0.29497379498890403</v>
      </c>
      <c r="E82" s="118"/>
      <c r="F82" s="118"/>
      <c r="G82" s="106"/>
    </row>
    <row r="83" spans="1:7" ht="12" customHeight="1">
      <c r="A83" s="91"/>
      <c r="B83" s="122" t="s">
        <v>97</v>
      </c>
      <c r="C83" s="126"/>
      <c r="D83" s="124">
        <f>(C83/C85)</f>
        <v>0</v>
      </c>
      <c r="E83" s="127"/>
      <c r="F83" s="127"/>
      <c r="G83" s="106"/>
    </row>
    <row r="84" spans="1:7" ht="12" customHeight="1">
      <c r="A84" s="91"/>
      <c r="B84" s="122" t="s">
        <v>98</v>
      </c>
      <c r="C84" s="126">
        <f>G63</f>
        <v>168772.7</v>
      </c>
      <c r="D84" s="124">
        <f>(C84/C85)</f>
        <v>4.7619047619047616E-2</v>
      </c>
      <c r="E84" s="127"/>
      <c r="F84" s="127"/>
      <c r="G84" s="106"/>
    </row>
    <row r="85" spans="1:7" ht="12.75" customHeight="1" thickBot="1">
      <c r="A85" s="91"/>
      <c r="B85" s="128" t="s">
        <v>99</v>
      </c>
      <c r="C85" s="129">
        <f>SUM(C79:C84)</f>
        <v>3544226.7</v>
      </c>
      <c r="D85" s="130">
        <f>SUM(D79:D84)</f>
        <v>1</v>
      </c>
      <c r="E85" s="127"/>
      <c r="F85" s="127"/>
      <c r="G85" s="106"/>
    </row>
    <row r="86" spans="1:7" ht="12" customHeight="1">
      <c r="A86" s="91"/>
      <c r="B86" s="107"/>
      <c r="C86" s="105"/>
      <c r="D86" s="105"/>
      <c r="E86" s="105"/>
      <c r="F86" s="105"/>
      <c r="G86" s="106"/>
    </row>
    <row r="87" spans="1:7" ht="12.75" customHeight="1">
      <c r="A87" s="91"/>
      <c r="B87" s="24"/>
      <c r="C87" s="105"/>
      <c r="D87" s="105"/>
      <c r="E87" s="105"/>
      <c r="F87" s="105"/>
      <c r="G87" s="106"/>
    </row>
    <row r="88" spans="1:7" ht="12" customHeight="1" thickBot="1">
      <c r="A88" s="131"/>
      <c r="B88" s="132"/>
      <c r="C88" s="133" t="s">
        <v>100</v>
      </c>
      <c r="D88" s="134"/>
      <c r="E88" s="135"/>
      <c r="F88" s="136"/>
      <c r="G88" s="106"/>
    </row>
    <row r="89" spans="1:7" ht="12" customHeight="1">
      <c r="A89" s="91"/>
      <c r="B89" s="137" t="s">
        <v>101</v>
      </c>
      <c r="C89" s="138">
        <v>42000</v>
      </c>
      <c r="D89" s="138">
        <v>40000</v>
      </c>
      <c r="E89" s="139">
        <v>38000</v>
      </c>
      <c r="F89" s="140"/>
      <c r="G89" s="141"/>
    </row>
    <row r="90" spans="1:7" ht="12.75" customHeight="1" thickBot="1">
      <c r="A90" s="91"/>
      <c r="B90" s="128" t="s">
        <v>102</v>
      </c>
      <c r="C90" s="129">
        <f>(G64/C89)</f>
        <v>84.386350000000007</v>
      </c>
      <c r="D90" s="129">
        <f>(G64/D89)</f>
        <v>88.60566750000001</v>
      </c>
      <c r="E90" s="142">
        <f>(G64/E89)</f>
        <v>93.269123684210527</v>
      </c>
      <c r="F90" s="140"/>
      <c r="G90" s="141"/>
    </row>
    <row r="91" spans="1:7" ht="15.6" customHeight="1">
      <c r="A91" s="91"/>
      <c r="B91" s="104" t="s">
        <v>103</v>
      </c>
      <c r="C91" s="112"/>
      <c r="D91" s="112"/>
      <c r="E91" s="112"/>
      <c r="F91" s="112"/>
      <c r="G91" s="11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7BCB6A-5056-4D7C-AF3D-350F89FA3110}"/>
</file>

<file path=customXml/itemProps2.xml><?xml version="1.0" encoding="utf-8"?>
<ds:datastoreItem xmlns:ds="http://schemas.openxmlformats.org/officeDocument/2006/customXml" ds:itemID="{40CF96F5-0464-4DB4-B24E-C922273CABDB}"/>
</file>

<file path=customXml/itemProps3.xml><?xml version="1.0" encoding="utf-8"?>
<ds:datastoreItem xmlns:ds="http://schemas.openxmlformats.org/officeDocument/2006/customXml" ds:itemID="{6B804E94-8ECD-4DA4-ABA9-DE6D1AA985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