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Illapel\"/>
    </mc:Choice>
  </mc:AlternateContent>
  <xr:revisionPtr revIDLastSave="3" documentId="11_968CD39D8C6D43DBCF29B0EC00EDF7DE235310C0" xr6:coauthVersionLast="47" xr6:coauthVersionMax="47" xr10:uidLastSave="{FC170D2A-A48B-407A-9CC8-F0A0A33DD65E}"/>
  <bookViews>
    <workbookView xWindow="-120" yWindow="-120" windowWidth="20730" windowHeight="11160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4" i="1" l="1"/>
  <c r="G66" i="1" s="1"/>
  <c r="C89" i="1" s="1"/>
  <c r="G59" i="1"/>
  <c r="G57" i="1"/>
  <c r="G56" i="1"/>
  <c r="G54" i="1"/>
  <c r="G53" i="1"/>
  <c r="G51" i="1"/>
  <c r="G23" i="1"/>
  <c r="G22" i="1"/>
  <c r="G21" i="1"/>
  <c r="G12" i="1"/>
  <c r="G71" i="1" s="1"/>
  <c r="G24" i="1" l="1"/>
  <c r="C85" i="1" s="1"/>
  <c r="G60" i="1"/>
  <c r="C88" i="1" s="1"/>
  <c r="G38" i="1"/>
  <c r="G44" i="1"/>
  <c r="G35" i="1"/>
  <c r="G42" i="1"/>
  <c r="G41" i="1"/>
  <c r="G37" i="1"/>
  <c r="G33" i="1"/>
  <c r="G40" i="1"/>
  <c r="G34" i="1"/>
  <c r="G43" i="1"/>
  <c r="G45" i="1"/>
  <c r="G36" i="1"/>
  <c r="G39" i="1"/>
  <c r="G46" i="1" l="1"/>
  <c r="G68" i="1" s="1"/>
  <c r="G69" i="1" s="1"/>
  <c r="G70" i="1" l="1"/>
  <c r="C90" i="1"/>
  <c r="C87" i="1"/>
  <c r="C91" i="1" s="1"/>
  <c r="D87" i="1" s="1"/>
  <c r="G72" i="1"/>
  <c r="E96" i="1"/>
  <c r="D96" i="1"/>
  <c r="C96" i="1"/>
  <c r="D88" i="1" l="1"/>
  <c r="D90" i="1"/>
  <c r="D85" i="1"/>
  <c r="D89" i="1"/>
  <c r="D91" i="1" l="1"/>
</calcChain>
</file>

<file path=xl/sharedStrings.xml><?xml version="1.0" encoding="utf-8"?>
<sst xmlns="http://schemas.openxmlformats.org/spreadsheetml/2006/main" count="168" uniqueCount="112">
  <si>
    <t>RUBRO O CULTIVO</t>
  </si>
  <si>
    <t>Maiz Choclero</t>
  </si>
  <si>
    <t>RENDIMIENTO (UN/Há.)</t>
  </si>
  <si>
    <t>VARIEDAD</t>
  </si>
  <si>
    <t>Belen, Victoria,Camila, Pamela, Maria Paz.</t>
  </si>
  <si>
    <t>FECHA ESTIMADA  PRECIO VENTA</t>
  </si>
  <si>
    <t>Enero-2022</t>
  </si>
  <si>
    <t>NIVEL TECNOLÓGICO</t>
  </si>
  <si>
    <t>Medio</t>
  </si>
  <si>
    <t>PRECIO ESPERADO ($/UN)</t>
  </si>
  <si>
    <t>REGIÓN</t>
  </si>
  <si>
    <t>Coquimbo</t>
  </si>
  <si>
    <t>INGRESO ESPERADO, con IVA ($)</t>
  </si>
  <si>
    <t>AGENCIA DE ÁREA</t>
  </si>
  <si>
    <t>Illapel</t>
  </si>
  <si>
    <t>DESTINO PRODUCCION</t>
  </si>
  <si>
    <t>Consumo</t>
  </si>
  <si>
    <t>COMUNA/LOCALIDAD</t>
  </si>
  <si>
    <t>Todas la comunas del Área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</si>
  <si>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</si>
  <si>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</si>
  <si>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</si>
  <si>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</si>
  <si>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</si>
  <si>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</si>
  <si>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</si>
  <si>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</si>
  <si>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</si>
  <si>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</si>
  <si>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</si>
  <si>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</si>
  <si>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</si>
  <si>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</si>
  <si>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 xml:space="preserve">Septiembre-Octubre </t>
  </si>
  <si>
    <t>Movimiento Insumos Siembra</t>
  </si>
  <si>
    <t>Riegos(11)</t>
  </si>
  <si>
    <t>Octubre-Marzo</t>
  </si>
  <si>
    <t>Subtotal Jornadas Hombre</t>
  </si>
  <si>
    <t>JORNADAS ANIMAL</t>
  </si>
  <si>
    <t>JA</t>
  </si>
  <si>
    <t>Subtotal Jornadas Animal</t>
  </si>
  <si>
    <t>MAQUINARIA</t>
  </si>
  <si>
    <t>Aplicar Nitrogeno</t>
  </si>
  <si>
    <t>JM</t>
  </si>
  <si>
    <t>Agosto-Septiembre</t>
  </si>
  <si>
    <t>Rastraje 1</t>
  </si>
  <si>
    <t>Aradura</t>
  </si>
  <si>
    <t>Rastraje 2</t>
  </si>
  <si>
    <t>Rastraje 3</t>
  </si>
  <si>
    <t>Rastraje(Incorp.Herbicida/Insecticida</t>
  </si>
  <si>
    <t>Septiembre-Octubre</t>
  </si>
  <si>
    <t>Aplicación  Herbicida/insecticida</t>
  </si>
  <si>
    <t>Aplicación Herb.Post Emergencia</t>
  </si>
  <si>
    <t>Octubre-Noviembre</t>
  </si>
  <si>
    <t>Acarreo Insumos</t>
  </si>
  <si>
    <t>Siembra y Fertilización</t>
  </si>
  <si>
    <t>Trazado Acequias</t>
  </si>
  <si>
    <t>Cultivador/Aporca/Fertilizaciòn Nitrògeno</t>
  </si>
  <si>
    <t>Noviembre-Diciembre</t>
  </si>
  <si>
    <t>Cosecha Manual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</si>
  <si>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</si>
  <si>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</si>
  <si>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</si>
  <si>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</si>
  <si>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</si>
  <si>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</si>
  <si>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</si>
  <si>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</si>
  <si>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bolsas</t>
  </si>
  <si>
    <t>FERTILIZANTES</t>
  </si>
  <si>
    <t>Urea Granulada</t>
  </si>
  <si>
    <t>Kg</t>
  </si>
  <si>
    <t>Mezcla Maicera</t>
  </si>
  <si>
    <t>kg</t>
  </si>
  <si>
    <t>HERBICIDAS</t>
  </si>
  <si>
    <t>Primagram Gold 660 SC</t>
  </si>
  <si>
    <t>Lt.</t>
  </si>
  <si>
    <t>Option Pro 32% WG(*)</t>
  </si>
  <si>
    <t>INSECTICIDAS</t>
  </si>
  <si>
    <t>Lorsban 4 E</t>
  </si>
  <si>
    <t>Subtotal Insumos</t>
  </si>
  <si>
    <t>OTROS</t>
  </si>
  <si>
    <t>Item</t>
  </si>
  <si>
    <t xml:space="preserve">Traslados 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</si>
  <si>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</si>
  <si>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</si>
  <si>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</si>
  <si>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</si>
  <si>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</si>
  <si>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</si>
  <si>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</si>
  <si>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</si>
  <si>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</si>
  <si>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</si>
  <si>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</si>
  <si>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</si>
  <si>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</si>
  <si>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</si>
  <si>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</si>
  <si>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</si>
  <si>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</si>
  <si>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</si>
  <si>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</si>
  <si>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</si>
  <si>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</si>
  <si>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</si>
  <si>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</si>
  <si>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</si>
  <si>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</si>
  <si>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(Un/hà)</t>
  </si>
  <si>
    <t>Costo unitario ($/Un)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</si>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</sst>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1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50">
    <xf numFmtId="0" fontId="0" fillId="0" borderId="0" xfId="0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right"/>
    </xf>
    <xf numFmtId="165" fontId="1" fillId="2" borderId="6" xfId="0" applyNumberFormat="1" applyFont="1" applyFill="1" applyBorder="1"/>
    <xf numFmtId="49" fontId="1" fillId="2" borderId="6" xfId="0" applyNumberFormat="1" applyFont="1" applyFill="1" applyBorder="1" applyAlignment="1">
      <alignment horizontal="right" wrapText="1"/>
    </xf>
    <xf numFmtId="3" fontId="1" fillId="2" borderId="6" xfId="0" applyNumberFormat="1" applyFont="1" applyFill="1" applyBorder="1" applyAlignment="1">
      <alignment horizontal="right" wrapText="1"/>
    </xf>
    <xf numFmtId="14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center" wrapText="1"/>
    </xf>
    <xf numFmtId="0" fontId="1" fillId="2" borderId="6" xfId="0" applyNumberFormat="1" applyFont="1" applyFill="1" applyBorder="1" applyAlignment="1">
      <alignment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wrapText="1"/>
    </xf>
    <xf numFmtId="49" fontId="1" fillId="2" borderId="19" xfId="0" applyNumberFormat="1" applyFont="1" applyFill="1" applyBorder="1" applyAlignment="1">
      <alignment horizontal="center" wrapText="1"/>
    </xf>
    <xf numFmtId="49" fontId="1" fillId="2" borderId="19" xfId="0" applyNumberFormat="1" applyFont="1" applyFill="1" applyBorder="1" applyAlignment="1">
      <alignment horizontal="right" wrapText="1"/>
    </xf>
    <xf numFmtId="3" fontId="1" fillId="2" borderId="19" xfId="0" applyNumberFormat="1" applyFont="1" applyFill="1" applyBorder="1" applyAlignment="1">
      <alignment horizontal="right" wrapText="1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/>
    <xf numFmtId="3" fontId="1" fillId="2" borderId="6" xfId="0" applyNumberFormat="1" applyFont="1" applyFill="1" applyBorder="1"/>
    <xf numFmtId="49" fontId="3" fillId="2" borderId="6" xfId="0" applyNumberFormat="1" applyFont="1" applyFill="1" applyBorder="1"/>
    <xf numFmtId="0" fontId="1" fillId="2" borderId="6" xfId="0" applyFont="1" applyFill="1" applyBorder="1" applyAlignment="1">
      <alignment horizontal="center"/>
    </xf>
    <xf numFmtId="49" fontId="1" fillId="2" borderId="19" xfId="0" applyNumberFormat="1" applyFont="1" applyFill="1" applyBorder="1"/>
    <xf numFmtId="49" fontId="1" fillId="2" borderId="19" xfId="0" applyNumberFormat="1" applyFont="1" applyFill="1" applyBorder="1" applyAlignment="1">
      <alignment horizontal="center"/>
    </xf>
    <xf numFmtId="0" fontId="1" fillId="2" borderId="19" xfId="0" applyNumberFormat="1" applyFont="1" applyFill="1" applyBorder="1"/>
    <xf numFmtId="3" fontId="1" fillId="2" borderId="19" xfId="0" applyNumberFormat="1" applyFont="1" applyFill="1" applyBorder="1"/>
    <xf numFmtId="166" fontId="1" fillId="2" borderId="6" xfId="0" applyNumberFormat="1" applyFont="1" applyFill="1" applyBorder="1"/>
    <xf numFmtId="49" fontId="4" fillId="5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horizontal="center" wrapText="1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/>
    <xf numFmtId="0" fontId="1" fillId="2" borderId="6" xfId="0" applyFont="1" applyFill="1" applyBorder="1"/>
    <xf numFmtId="3" fontId="5" fillId="10" borderId="23" xfId="0" applyNumberFormat="1" applyFont="1" applyFill="1" applyBorder="1" applyAlignment="1">
      <alignment horizontal="right" wrapText="1"/>
    </xf>
    <xf numFmtId="0" fontId="2" fillId="2" borderId="23" xfId="0" applyFont="1" applyFill="1" applyBorder="1" applyAlignment="1">
      <alignment vertical="center"/>
    </xf>
    <xf numFmtId="0" fontId="1" fillId="2" borderId="1" xfId="0" applyFont="1" applyFill="1" applyBorder="1"/>
    <xf numFmtId="0" fontId="1" fillId="0" borderId="0" xfId="0" applyNumberFormat="1" applyFont="1"/>
    <xf numFmtId="0" fontId="1" fillId="0" borderId="0" xfId="0" applyFont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49" fontId="7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/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/>
    <xf numFmtId="49" fontId="7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/>
    <xf numFmtId="0" fontId="1" fillId="2" borderId="18" xfId="0" applyFont="1" applyFill="1" applyBorder="1"/>
    <xf numFmtId="3" fontId="1" fillId="2" borderId="18" xfId="0" applyNumberFormat="1" applyFont="1" applyFill="1" applyBorder="1"/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5" fillId="10" borderId="23" xfId="0" applyNumberFormat="1" applyFont="1" applyFill="1" applyBorder="1"/>
    <xf numFmtId="0" fontId="1" fillId="0" borderId="23" xfId="0" applyNumberFormat="1" applyFont="1" applyBorder="1"/>
    <xf numFmtId="0" fontId="1" fillId="2" borderId="18" xfId="0" applyFont="1" applyFill="1" applyBorder="1" applyAlignment="1">
      <alignment horizontal="center"/>
    </xf>
    <xf numFmtId="49" fontId="2" fillId="3" borderId="20" xfId="0" applyNumberFormat="1" applyFont="1" applyFill="1" applyBorder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3" fontId="2" fillId="3" borderId="20" xfId="0" applyNumberFormat="1" applyFont="1" applyFill="1" applyBorder="1" applyAlignment="1">
      <alignment vertical="center"/>
    </xf>
    <xf numFmtId="0" fontId="1" fillId="2" borderId="26" xfId="0" applyFont="1" applyFill="1" applyBorder="1"/>
    <xf numFmtId="3" fontId="1" fillId="2" borderId="26" xfId="0" applyNumberFormat="1" applyFont="1" applyFill="1" applyBorder="1"/>
    <xf numFmtId="0" fontId="1" fillId="2" borderId="25" xfId="0" applyFont="1" applyFill="1" applyBorder="1"/>
    <xf numFmtId="49" fontId="7" fillId="5" borderId="27" xfId="0" applyNumberFormat="1" applyFont="1" applyFill="1" applyBorder="1" applyAlignment="1">
      <alignment vertical="center"/>
    </xf>
    <xf numFmtId="0" fontId="7" fillId="5" borderId="28" xfId="0" applyFont="1" applyFill="1" applyBorder="1" applyAlignment="1">
      <alignment vertical="center"/>
    </xf>
    <xf numFmtId="167" fontId="7" fillId="5" borderId="29" xfId="0" applyNumberFormat="1" applyFont="1" applyFill="1" applyBorder="1" applyAlignment="1">
      <alignment vertical="center"/>
    </xf>
    <xf numFmtId="49" fontId="7" fillId="3" borderId="30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167" fontId="7" fillId="3" borderId="31" xfId="0" applyNumberFormat="1" applyFont="1" applyFill="1" applyBorder="1" applyAlignment="1">
      <alignment vertical="center"/>
    </xf>
    <xf numFmtId="49" fontId="7" fillId="5" borderId="30" xfId="0" applyNumberFormat="1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167" fontId="7" fillId="5" borderId="31" xfId="0" applyNumberFormat="1" applyFont="1" applyFill="1" applyBorder="1" applyAlignment="1">
      <alignment vertical="center"/>
    </xf>
    <xf numFmtId="49" fontId="7" fillId="5" borderId="32" xfId="0" applyNumberFormat="1" applyFont="1" applyFill="1" applyBorder="1" applyAlignment="1">
      <alignment vertical="center"/>
    </xf>
    <xf numFmtId="0" fontId="7" fillId="5" borderId="33" xfId="0" applyFont="1" applyFill="1" applyBorder="1" applyAlignment="1">
      <alignment vertical="center"/>
    </xf>
    <xf numFmtId="167" fontId="7" fillId="6" borderId="34" xfId="0" applyNumberFormat="1" applyFont="1" applyFill="1" applyBorder="1" applyAlignment="1">
      <alignment vertical="center"/>
    </xf>
    <xf numFmtId="49" fontId="1" fillId="2" borderId="23" xfId="0" applyNumberFormat="1" applyFont="1" applyFill="1" applyBorder="1" applyAlignment="1">
      <alignment vertical="center"/>
    </xf>
    <xf numFmtId="0" fontId="7" fillId="2" borderId="23" xfId="0" applyFont="1" applyFill="1" applyBorder="1" applyAlignment="1">
      <alignment vertical="center"/>
    </xf>
    <xf numFmtId="167" fontId="7" fillId="2" borderId="23" xfId="0" applyNumberFormat="1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49" fontId="3" fillId="2" borderId="45" xfId="0" applyNumberFormat="1" applyFont="1" applyFill="1" applyBorder="1" applyAlignment="1">
      <alignment vertical="center"/>
    </xf>
    <xf numFmtId="0" fontId="1" fillId="2" borderId="46" xfId="0" applyFont="1" applyFill="1" applyBorder="1"/>
    <xf numFmtId="0" fontId="1" fillId="2" borderId="47" xfId="0" applyFont="1" applyFill="1" applyBorder="1"/>
    <xf numFmtId="49" fontId="1" fillId="2" borderId="48" xfId="0" applyNumberFormat="1" applyFont="1" applyFill="1" applyBorder="1" applyAlignment="1">
      <alignment vertical="center"/>
    </xf>
    <xf numFmtId="0" fontId="1" fillId="2" borderId="23" xfId="0" applyFont="1" applyFill="1" applyBorder="1"/>
    <xf numFmtId="0" fontId="1" fillId="2" borderId="49" xfId="0" applyFont="1" applyFill="1" applyBorder="1"/>
    <xf numFmtId="49" fontId="1" fillId="2" borderId="50" xfId="0" applyNumberFormat="1" applyFont="1" applyFill="1" applyBorder="1" applyAlignment="1">
      <alignment vertical="center"/>
    </xf>
    <xf numFmtId="0" fontId="1" fillId="2" borderId="51" xfId="0" applyFont="1" applyFill="1" applyBorder="1"/>
    <xf numFmtId="0" fontId="1" fillId="2" borderId="52" xfId="0" applyFont="1" applyFill="1" applyBorder="1"/>
    <xf numFmtId="0" fontId="1" fillId="9" borderId="44" xfId="0" applyFont="1" applyFill="1" applyBorder="1"/>
    <xf numFmtId="0" fontId="1" fillId="7" borderId="23" xfId="0" applyFont="1" applyFill="1" applyBorder="1"/>
    <xf numFmtId="49" fontId="3" fillId="8" borderId="35" xfId="0" applyNumberFormat="1" applyFont="1" applyFill="1" applyBorder="1" applyAlignment="1">
      <alignment vertical="center"/>
    </xf>
    <xf numFmtId="49" fontId="3" fillId="8" borderId="24" xfId="0" applyNumberFormat="1" applyFont="1" applyFill="1" applyBorder="1" applyAlignment="1">
      <alignment vertical="center"/>
    </xf>
    <xf numFmtId="49" fontId="1" fillId="8" borderId="36" xfId="0" applyNumberFormat="1" applyFont="1" applyFill="1" applyBorder="1"/>
    <xf numFmtId="49" fontId="3" fillId="2" borderId="37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38" xfId="0" applyNumberFormat="1" applyFont="1" applyFill="1" applyBorder="1"/>
    <xf numFmtId="0" fontId="3" fillId="2" borderId="6" xfId="0" applyNumberFormat="1" applyFont="1" applyFill="1" applyBorder="1" applyAlignment="1">
      <alignment vertical="center"/>
    </xf>
    <xf numFmtId="168" fontId="3" fillId="2" borderId="6" xfId="0" applyNumberFormat="1" applyFont="1" applyFill="1" applyBorder="1" applyAlignment="1">
      <alignment vertical="center"/>
    </xf>
    <xf numFmtId="0" fontId="7" fillId="7" borderId="23" xfId="0" applyFont="1" applyFill="1" applyBorder="1" applyAlignment="1">
      <alignment vertical="center"/>
    </xf>
    <xf numFmtId="49" fontId="3" fillId="8" borderId="39" xfId="0" applyNumberFormat="1" applyFont="1" applyFill="1" applyBorder="1" applyAlignment="1">
      <alignment vertical="center"/>
    </xf>
    <xf numFmtId="168" fontId="3" fillId="8" borderId="40" xfId="0" applyNumberFormat="1" applyFont="1" applyFill="1" applyBorder="1" applyAlignment="1">
      <alignment vertical="center"/>
    </xf>
    <xf numFmtId="9" fontId="3" fillId="8" borderId="41" xfId="0" applyNumberFormat="1" applyFont="1" applyFill="1" applyBorder="1" applyAlignment="1">
      <alignment vertical="center"/>
    </xf>
    <xf numFmtId="0" fontId="1" fillId="2" borderId="21" xfId="0" applyFont="1" applyFill="1" applyBorder="1"/>
    <xf numFmtId="0" fontId="7" fillId="9" borderId="22" xfId="0" applyFont="1" applyFill="1" applyBorder="1" applyAlignment="1">
      <alignment vertical="center"/>
    </xf>
    <xf numFmtId="49" fontId="4" fillId="9" borderId="23" xfId="0" applyNumberFormat="1" applyFont="1" applyFill="1" applyBorder="1" applyAlignment="1">
      <alignment vertical="center"/>
    </xf>
    <xf numFmtId="0" fontId="7" fillId="9" borderId="23" xfId="0" applyFont="1" applyFill="1" applyBorder="1" applyAlignment="1">
      <alignment vertical="center"/>
    </xf>
    <xf numFmtId="0" fontId="7" fillId="9" borderId="53" xfId="0" applyFont="1" applyFill="1" applyBorder="1" applyAlignment="1">
      <alignment vertical="center"/>
    </xf>
    <xf numFmtId="0" fontId="7" fillId="7" borderId="22" xfId="0" applyFont="1" applyFill="1" applyBorder="1" applyAlignment="1">
      <alignment vertical="center"/>
    </xf>
    <xf numFmtId="49" fontId="3" fillId="8" borderId="54" xfId="0" applyNumberFormat="1" applyFont="1" applyFill="1" applyBorder="1" applyAlignment="1">
      <alignment vertical="center"/>
    </xf>
    <xf numFmtId="0" fontId="3" fillId="7" borderId="23" xfId="0" applyFont="1" applyFill="1" applyBorder="1" applyAlignment="1">
      <alignment vertical="center"/>
    </xf>
    <xf numFmtId="167" fontId="3" fillId="2" borderId="23" xfId="0" applyNumberFormat="1" applyFont="1" applyFill="1" applyBorder="1" applyAlignment="1">
      <alignment vertical="center"/>
    </xf>
    <xf numFmtId="2" fontId="1" fillId="2" borderId="6" xfId="0" applyNumberFormat="1" applyFont="1" applyFill="1" applyBorder="1" applyAlignment="1">
      <alignment wrapText="1"/>
    </xf>
    <xf numFmtId="2" fontId="1" fillId="2" borderId="19" xfId="0" applyNumberFormat="1" applyFont="1" applyFill="1" applyBorder="1" applyAlignment="1">
      <alignment wrapText="1"/>
    </xf>
    <xf numFmtId="164" fontId="3" fillId="8" borderId="55" xfId="1" applyFont="1" applyFill="1" applyBorder="1" applyAlignment="1">
      <alignment vertical="center"/>
    </xf>
    <xf numFmtId="164" fontId="3" fillId="8" borderId="56" xfId="1" applyFont="1" applyFill="1" applyBorder="1" applyAlignment="1">
      <alignment vertical="center"/>
    </xf>
    <xf numFmtId="164" fontId="3" fillId="8" borderId="40" xfId="1" applyFont="1" applyFill="1" applyBorder="1" applyAlignment="1">
      <alignment vertical="center"/>
    </xf>
    <xf numFmtId="164" fontId="3" fillId="8" borderId="41" xfId="1" applyFont="1" applyFill="1" applyBorder="1" applyAlignment="1">
      <alignment vertical="center"/>
    </xf>
    <xf numFmtId="167" fontId="1" fillId="0" borderId="0" xfId="0" applyNumberFormat="1" applyFont="1"/>
    <xf numFmtId="49" fontId="4" fillId="9" borderId="42" xfId="0" applyNumberFormat="1" applyFont="1" applyFill="1" applyBorder="1" applyAlignment="1">
      <alignment vertical="center"/>
    </xf>
    <xf numFmtId="0" fontId="3" fillId="9" borderId="43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495300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7"/>
  <sheetViews>
    <sheetView showGridLines="0" tabSelected="1" topLeftCell="A37" workbookViewId="0">
      <selection activeCell="D59" sqref="D59"/>
    </sheetView>
  </sheetViews>
  <sheetFormatPr defaultColWidth="10.85546875" defaultRowHeight="11.25" customHeight="1"/>
  <cols>
    <col min="1" max="1" width="4.42578125" style="42" customWidth="1"/>
    <col min="2" max="2" width="23" style="42" customWidth="1"/>
    <col min="3" max="3" width="29.42578125" style="42" customWidth="1"/>
    <col min="4" max="4" width="9.42578125" style="42" customWidth="1"/>
    <col min="5" max="5" width="14.42578125" style="42" customWidth="1"/>
    <col min="6" max="6" width="15.5703125" style="42" customWidth="1"/>
    <col min="7" max="7" width="12.42578125" style="42" customWidth="1"/>
    <col min="8" max="255" width="10.85546875" style="42" customWidth="1"/>
    <col min="256" max="16384" width="10.85546875" style="43"/>
  </cols>
  <sheetData>
    <row r="1" spans="1:7" ht="15" customHeight="1">
      <c r="A1" s="41"/>
      <c r="B1" s="41"/>
      <c r="C1" s="41"/>
      <c r="D1" s="41"/>
      <c r="E1" s="41"/>
      <c r="F1" s="41"/>
      <c r="G1" s="41"/>
    </row>
    <row r="2" spans="1:7" ht="15" customHeight="1">
      <c r="A2" s="41"/>
      <c r="B2" s="41"/>
      <c r="C2" s="41"/>
      <c r="D2" s="41"/>
      <c r="E2" s="41"/>
      <c r="F2" s="41"/>
      <c r="G2" s="41"/>
    </row>
    <row r="3" spans="1:7" ht="15" customHeight="1">
      <c r="A3" s="41"/>
      <c r="B3" s="41"/>
      <c r="C3" s="41"/>
      <c r="D3" s="41"/>
      <c r="E3" s="41"/>
      <c r="F3" s="41"/>
      <c r="G3" s="41"/>
    </row>
    <row r="4" spans="1:7" ht="15" customHeight="1">
      <c r="A4" s="41"/>
      <c r="B4" s="41"/>
      <c r="C4" s="41"/>
      <c r="D4" s="41"/>
      <c r="E4" s="41"/>
      <c r="F4" s="41"/>
      <c r="G4" s="41"/>
    </row>
    <row r="5" spans="1:7" ht="15" customHeight="1">
      <c r="A5" s="41"/>
      <c r="B5" s="41"/>
      <c r="C5" s="41"/>
      <c r="D5" s="41"/>
      <c r="E5" s="41"/>
      <c r="F5" s="41"/>
      <c r="G5" s="41"/>
    </row>
    <row r="6" spans="1:7" ht="15" customHeight="1">
      <c r="A6" s="41"/>
      <c r="B6" s="41"/>
      <c r="C6" s="41"/>
      <c r="D6" s="41"/>
      <c r="E6" s="41"/>
      <c r="F6" s="41"/>
      <c r="G6" s="41"/>
    </row>
    <row r="7" spans="1:7" ht="15" customHeight="1">
      <c r="A7" s="41"/>
      <c r="B7" s="41"/>
      <c r="C7" s="41"/>
      <c r="D7" s="41"/>
      <c r="E7" s="41"/>
      <c r="F7" s="41"/>
      <c r="G7" s="41"/>
    </row>
    <row r="8" spans="1:7" ht="15" customHeight="1">
      <c r="A8" s="41"/>
      <c r="B8" s="44"/>
      <c r="C8" s="45"/>
      <c r="D8" s="41"/>
      <c r="E8" s="45"/>
      <c r="F8" s="45"/>
      <c r="G8" s="45"/>
    </row>
    <row r="9" spans="1:7" ht="12" customHeight="1">
      <c r="A9" s="46"/>
      <c r="B9" s="47" t="s">
        <v>0</v>
      </c>
      <c r="C9" s="3" t="s">
        <v>1</v>
      </c>
      <c r="D9" s="48"/>
      <c r="E9" s="144" t="s">
        <v>2</v>
      </c>
      <c r="F9" s="145"/>
      <c r="G9" s="26">
        <v>45000</v>
      </c>
    </row>
    <row r="10" spans="1:7" ht="15" customHeight="1">
      <c r="A10" s="46"/>
      <c r="B10" s="1" t="s">
        <v>3</v>
      </c>
      <c r="C10" s="2" t="s">
        <v>4</v>
      </c>
      <c r="D10" s="48"/>
      <c r="E10" s="142" t="s">
        <v>5</v>
      </c>
      <c r="F10" s="143"/>
      <c r="G10" s="3" t="s">
        <v>6</v>
      </c>
    </row>
    <row r="11" spans="1:7" ht="15" customHeight="1">
      <c r="A11" s="46"/>
      <c r="B11" s="1" t="s">
        <v>7</v>
      </c>
      <c r="C11" s="3" t="s">
        <v>8</v>
      </c>
      <c r="D11" s="48"/>
      <c r="E11" s="142" t="s">
        <v>9</v>
      </c>
      <c r="F11" s="143"/>
      <c r="G11" s="4">
        <v>150</v>
      </c>
    </row>
    <row r="12" spans="1:7" ht="15" customHeight="1">
      <c r="A12" s="46"/>
      <c r="B12" s="1" t="s">
        <v>10</v>
      </c>
      <c r="C12" s="5" t="s">
        <v>11</v>
      </c>
      <c r="D12" s="48"/>
      <c r="E12" s="37" t="s">
        <v>12</v>
      </c>
      <c r="F12" s="38"/>
      <c r="G12" s="6">
        <f>(G9*G11)</f>
        <v>6750000</v>
      </c>
    </row>
    <row r="13" spans="1:7" ht="15" customHeight="1">
      <c r="A13" s="46"/>
      <c r="B13" s="1" t="s">
        <v>13</v>
      </c>
      <c r="C13" s="3" t="s">
        <v>14</v>
      </c>
      <c r="D13" s="48"/>
      <c r="E13" s="142" t="s">
        <v>15</v>
      </c>
      <c r="F13" s="143"/>
      <c r="G13" s="3" t="s">
        <v>16</v>
      </c>
    </row>
    <row r="14" spans="1:7" ht="15" customHeight="1">
      <c r="A14" s="46"/>
      <c r="B14" s="1" t="s">
        <v>17</v>
      </c>
      <c r="C14" s="3" t="s">
        <v>18</v>
      </c>
      <c r="D14" s="48"/>
      <c r="E14" s="142" t="s">
        <v>19</v>
      </c>
      <c r="F14" s="143"/>
      <c r="G14" s="3" t="s">
        <v>6</v>
      </c>
    </row>
    <row r="15" spans="1:7" ht="15" customHeight="1">
      <c r="A15" s="46"/>
      <c r="B15" s="1" t="s">
        <v>20</v>
      </c>
      <c r="C15" s="7">
        <v>44713</v>
      </c>
      <c r="D15" s="48"/>
      <c r="E15" s="148" t="s">
        <v>21</v>
      </c>
      <c r="F15" s="149"/>
      <c r="G15" s="5" t="s">
        <v>22</v>
      </c>
    </row>
    <row r="16" spans="1:7" ht="12" customHeight="1">
      <c r="A16" s="41"/>
      <c r="B16" s="49"/>
      <c r="C16" s="50"/>
      <c r="D16" s="45"/>
      <c r="E16" s="51"/>
      <c r="F16" s="51"/>
      <c r="G16" s="52"/>
    </row>
    <row r="17" spans="1:7" ht="12" customHeight="1">
      <c r="A17" s="53"/>
      <c r="B17" s="146" t="s">
        <v>23</v>
      </c>
      <c r="C17" s="147"/>
      <c r="D17" s="147"/>
      <c r="E17" s="147"/>
      <c r="F17" s="147"/>
      <c r="G17" s="147"/>
    </row>
    <row r="18" spans="1:7" ht="12" customHeight="1">
      <c r="A18" s="41"/>
      <c r="B18" s="54"/>
      <c r="C18" s="55"/>
      <c r="D18" s="55"/>
      <c r="E18" s="55"/>
      <c r="F18" s="56"/>
      <c r="G18" s="56"/>
    </row>
    <row r="19" spans="1:7" ht="12" customHeight="1">
      <c r="A19" s="46"/>
      <c r="B19" s="57" t="s">
        <v>24</v>
      </c>
      <c r="C19" s="58"/>
      <c r="D19" s="59"/>
      <c r="E19" s="59"/>
      <c r="F19" s="59"/>
      <c r="G19" s="59"/>
    </row>
    <row r="20" spans="1:7" ht="15" customHeight="1">
      <c r="A20" s="53"/>
      <c r="B20" s="60" t="s">
        <v>25</v>
      </c>
      <c r="C20" s="60" t="s">
        <v>26</v>
      </c>
      <c r="D20" s="60" t="s">
        <v>27</v>
      </c>
      <c r="E20" s="60" t="s">
        <v>28</v>
      </c>
      <c r="F20" s="60" t="s">
        <v>29</v>
      </c>
      <c r="G20" s="60" t="s">
        <v>30</v>
      </c>
    </row>
    <row r="21" spans="1:7" ht="15" customHeight="1">
      <c r="A21" s="53"/>
      <c r="B21" s="36" t="s">
        <v>31</v>
      </c>
      <c r="C21" s="8" t="s">
        <v>32</v>
      </c>
      <c r="D21" s="9">
        <v>1</v>
      </c>
      <c r="E21" s="36" t="s">
        <v>33</v>
      </c>
      <c r="F21" s="6">
        <v>25000</v>
      </c>
      <c r="G21" s="6">
        <f>(D21*F21)</f>
        <v>25000</v>
      </c>
    </row>
    <row r="22" spans="1:7" ht="15" customHeight="1">
      <c r="A22" s="53"/>
      <c r="B22" s="36" t="s">
        <v>34</v>
      </c>
      <c r="C22" s="8" t="s">
        <v>32</v>
      </c>
      <c r="D22" s="9">
        <v>1</v>
      </c>
      <c r="E22" s="36" t="s">
        <v>33</v>
      </c>
      <c r="F22" s="6">
        <v>25000</v>
      </c>
      <c r="G22" s="6">
        <f>(D22*F22)</f>
        <v>25000</v>
      </c>
    </row>
    <row r="23" spans="1:7" ht="15" customHeight="1">
      <c r="A23" s="53"/>
      <c r="B23" s="36" t="s">
        <v>35</v>
      </c>
      <c r="C23" s="8" t="s">
        <v>32</v>
      </c>
      <c r="D23" s="9">
        <v>8</v>
      </c>
      <c r="E23" s="36" t="s">
        <v>36</v>
      </c>
      <c r="F23" s="6">
        <v>25000</v>
      </c>
      <c r="G23" s="6">
        <f>(D23*F23)</f>
        <v>200000</v>
      </c>
    </row>
    <row r="24" spans="1:7" ht="15" customHeight="1">
      <c r="A24" s="53"/>
      <c r="B24" s="10" t="s">
        <v>37</v>
      </c>
      <c r="C24" s="11"/>
      <c r="D24" s="11"/>
      <c r="E24" s="11"/>
      <c r="F24" s="12"/>
      <c r="G24" s="13">
        <f>SUM(G21:G23)</f>
        <v>250000</v>
      </c>
    </row>
    <row r="25" spans="1:7" ht="12" customHeight="1">
      <c r="A25" s="41"/>
      <c r="B25" s="54"/>
      <c r="C25" s="56"/>
      <c r="D25" s="56"/>
      <c r="E25" s="56"/>
      <c r="F25" s="61"/>
      <c r="G25" s="61"/>
    </row>
    <row r="26" spans="1:7" ht="12" customHeight="1">
      <c r="A26" s="46"/>
      <c r="B26" s="62" t="s">
        <v>38</v>
      </c>
      <c r="C26" s="63"/>
      <c r="D26" s="64"/>
      <c r="E26" s="64"/>
      <c r="F26" s="65"/>
      <c r="G26" s="65"/>
    </row>
    <row r="27" spans="1:7" ht="24" customHeight="1">
      <c r="A27" s="46"/>
      <c r="B27" s="66" t="s">
        <v>25</v>
      </c>
      <c r="C27" s="67" t="s">
        <v>26</v>
      </c>
      <c r="D27" s="67" t="s">
        <v>27</v>
      </c>
      <c r="E27" s="66" t="s">
        <v>28</v>
      </c>
      <c r="F27" s="67" t="s">
        <v>29</v>
      </c>
      <c r="G27" s="66" t="s">
        <v>30</v>
      </c>
    </row>
    <row r="28" spans="1:7" ht="12" customHeight="1">
      <c r="A28" s="46"/>
      <c r="B28" s="68"/>
      <c r="C28" s="69" t="s">
        <v>39</v>
      </c>
      <c r="D28" s="69"/>
      <c r="E28" s="69"/>
      <c r="F28" s="68"/>
      <c r="G28" s="68"/>
    </row>
    <row r="29" spans="1:7" ht="12" customHeight="1">
      <c r="A29" s="46"/>
      <c r="B29" s="18" t="s">
        <v>40</v>
      </c>
      <c r="C29" s="19"/>
      <c r="D29" s="19"/>
      <c r="E29" s="19"/>
      <c r="F29" s="20"/>
      <c r="G29" s="20"/>
    </row>
    <row r="30" spans="1:7" ht="12" customHeight="1">
      <c r="A30" s="41"/>
      <c r="B30" s="70"/>
      <c r="C30" s="71"/>
      <c r="D30" s="71"/>
      <c r="E30" s="71"/>
      <c r="F30" s="72"/>
      <c r="G30" s="72"/>
    </row>
    <row r="31" spans="1:7" ht="12" customHeight="1">
      <c r="A31" s="46"/>
      <c r="B31" s="62" t="s">
        <v>41</v>
      </c>
      <c r="C31" s="63"/>
      <c r="D31" s="64"/>
      <c r="E31" s="64"/>
      <c r="F31" s="65"/>
      <c r="G31" s="65"/>
    </row>
    <row r="32" spans="1:7" ht="15" customHeight="1">
      <c r="A32" s="46"/>
      <c r="B32" s="73" t="s">
        <v>25</v>
      </c>
      <c r="C32" s="73" t="s">
        <v>26</v>
      </c>
      <c r="D32" s="73" t="s">
        <v>27</v>
      </c>
      <c r="E32" s="73" t="s">
        <v>28</v>
      </c>
      <c r="F32" s="74" t="s">
        <v>29</v>
      </c>
      <c r="G32" s="73" t="s">
        <v>30</v>
      </c>
    </row>
    <row r="33" spans="1:10" ht="15" customHeight="1">
      <c r="A33" s="53"/>
      <c r="B33" s="36" t="s">
        <v>42</v>
      </c>
      <c r="C33" s="8" t="s">
        <v>43</v>
      </c>
      <c r="D33" s="133">
        <v>5.7500000000000002E-2</v>
      </c>
      <c r="E33" s="5" t="s">
        <v>44</v>
      </c>
      <c r="F33" s="6">
        <v>240000</v>
      </c>
      <c r="G33" s="6">
        <f t="shared" ref="G33:G45" si="0">(D33*F33)</f>
        <v>13800</v>
      </c>
      <c r="I33" s="39"/>
      <c r="J33" s="75"/>
    </row>
    <row r="34" spans="1:10" ht="15" customHeight="1">
      <c r="A34" s="53"/>
      <c r="B34" s="36" t="s">
        <v>45</v>
      </c>
      <c r="C34" s="8" t="s">
        <v>43</v>
      </c>
      <c r="D34" s="133">
        <v>0.11979166666666667</v>
      </c>
      <c r="E34" s="5" t="s">
        <v>44</v>
      </c>
      <c r="F34" s="6">
        <v>240000</v>
      </c>
      <c r="G34" s="6">
        <f t="shared" si="0"/>
        <v>28750</v>
      </c>
      <c r="I34" s="39"/>
      <c r="J34" s="75"/>
    </row>
    <row r="35" spans="1:10" ht="15" customHeight="1">
      <c r="A35" s="53"/>
      <c r="B35" s="36" t="s">
        <v>46</v>
      </c>
      <c r="C35" s="8" t="s">
        <v>43</v>
      </c>
      <c r="D35" s="133">
        <v>0.23958333333333334</v>
      </c>
      <c r="E35" s="5" t="s">
        <v>44</v>
      </c>
      <c r="F35" s="6">
        <v>240000</v>
      </c>
      <c r="G35" s="6">
        <f t="shared" si="0"/>
        <v>57500</v>
      </c>
      <c r="I35" s="39"/>
      <c r="J35" s="75"/>
    </row>
    <row r="36" spans="1:10" ht="15" customHeight="1">
      <c r="A36" s="53"/>
      <c r="B36" s="36" t="s">
        <v>47</v>
      </c>
      <c r="C36" s="8" t="s">
        <v>43</v>
      </c>
      <c r="D36" s="133">
        <v>0.11979166666666667</v>
      </c>
      <c r="E36" s="5" t="s">
        <v>44</v>
      </c>
      <c r="F36" s="6">
        <v>240000</v>
      </c>
      <c r="G36" s="6">
        <f t="shared" si="0"/>
        <v>28750</v>
      </c>
      <c r="I36" s="39"/>
      <c r="J36" s="75"/>
    </row>
    <row r="37" spans="1:10" ht="15" customHeight="1">
      <c r="A37" s="53"/>
      <c r="B37" s="36" t="s">
        <v>48</v>
      </c>
      <c r="C37" s="8" t="s">
        <v>43</v>
      </c>
      <c r="D37" s="133">
        <v>0.11979166666666667</v>
      </c>
      <c r="E37" s="5" t="s">
        <v>44</v>
      </c>
      <c r="F37" s="6">
        <v>240000</v>
      </c>
      <c r="G37" s="6">
        <f t="shared" si="0"/>
        <v>28750</v>
      </c>
      <c r="I37" s="39"/>
      <c r="J37" s="75"/>
    </row>
    <row r="38" spans="1:10" ht="15" customHeight="1">
      <c r="A38" s="53"/>
      <c r="B38" s="36" t="s">
        <v>49</v>
      </c>
      <c r="C38" s="8" t="s">
        <v>43</v>
      </c>
      <c r="D38" s="133">
        <v>0.11979166666666667</v>
      </c>
      <c r="E38" s="5" t="s">
        <v>50</v>
      </c>
      <c r="F38" s="6">
        <v>240000</v>
      </c>
      <c r="G38" s="6">
        <f t="shared" si="0"/>
        <v>28750</v>
      </c>
      <c r="I38" s="39"/>
      <c r="J38" s="75"/>
    </row>
    <row r="39" spans="1:10" ht="15" customHeight="1">
      <c r="A39" s="53"/>
      <c r="B39" s="36" t="s">
        <v>51</v>
      </c>
      <c r="C39" s="8" t="s">
        <v>43</v>
      </c>
      <c r="D39" s="133">
        <v>5.7500000000000002E-2</v>
      </c>
      <c r="E39" s="5" t="s">
        <v>50</v>
      </c>
      <c r="F39" s="6">
        <v>240000</v>
      </c>
      <c r="G39" s="6">
        <f t="shared" si="0"/>
        <v>13800</v>
      </c>
      <c r="I39" s="39"/>
      <c r="J39" s="75"/>
    </row>
    <row r="40" spans="1:10" ht="15" customHeight="1">
      <c r="A40" s="53"/>
      <c r="B40" s="36" t="s">
        <v>52</v>
      </c>
      <c r="C40" s="8" t="s">
        <v>43</v>
      </c>
      <c r="D40" s="133">
        <v>5.7500000000000002E-2</v>
      </c>
      <c r="E40" s="5" t="s">
        <v>53</v>
      </c>
      <c r="F40" s="6">
        <v>240000</v>
      </c>
      <c r="G40" s="6">
        <f t="shared" si="0"/>
        <v>13800</v>
      </c>
      <c r="I40" s="39"/>
      <c r="J40" s="75"/>
    </row>
    <row r="41" spans="1:10" ht="15" customHeight="1">
      <c r="A41" s="53"/>
      <c r="B41" s="36" t="s">
        <v>54</v>
      </c>
      <c r="C41" s="8" t="s">
        <v>43</v>
      </c>
      <c r="D41" s="133">
        <v>4.791666666666667E-2</v>
      </c>
      <c r="E41" s="5" t="s">
        <v>50</v>
      </c>
      <c r="F41" s="6">
        <v>240000</v>
      </c>
      <c r="G41" s="6">
        <f t="shared" si="0"/>
        <v>11500</v>
      </c>
      <c r="I41" s="39"/>
      <c r="J41" s="75"/>
    </row>
    <row r="42" spans="1:10" ht="15" customHeight="1">
      <c r="A42" s="53"/>
      <c r="B42" s="36" t="s">
        <v>55</v>
      </c>
      <c r="C42" s="8" t="s">
        <v>43</v>
      </c>
      <c r="D42" s="133">
        <v>0.14374999999999999</v>
      </c>
      <c r="E42" s="5" t="s">
        <v>50</v>
      </c>
      <c r="F42" s="6">
        <v>240000</v>
      </c>
      <c r="G42" s="6">
        <f t="shared" si="0"/>
        <v>34500</v>
      </c>
      <c r="I42" s="39"/>
      <c r="J42" s="75"/>
    </row>
    <row r="43" spans="1:10" ht="15" customHeight="1">
      <c r="A43" s="53"/>
      <c r="B43" s="36" t="s">
        <v>56</v>
      </c>
      <c r="C43" s="8" t="s">
        <v>43</v>
      </c>
      <c r="D43" s="133">
        <v>4.791666666666667E-2</v>
      </c>
      <c r="E43" s="5" t="s">
        <v>50</v>
      </c>
      <c r="F43" s="6">
        <v>240000</v>
      </c>
      <c r="G43" s="6">
        <f t="shared" si="0"/>
        <v>11500</v>
      </c>
      <c r="I43" s="39"/>
      <c r="J43" s="75"/>
    </row>
    <row r="44" spans="1:10" ht="15" customHeight="1">
      <c r="A44" s="53"/>
      <c r="B44" s="36" t="s">
        <v>57</v>
      </c>
      <c r="C44" s="8" t="s">
        <v>43</v>
      </c>
      <c r="D44" s="133">
        <v>0.11979166666666667</v>
      </c>
      <c r="E44" s="5" t="s">
        <v>58</v>
      </c>
      <c r="F44" s="6">
        <v>240000</v>
      </c>
      <c r="G44" s="6">
        <f t="shared" si="0"/>
        <v>28750</v>
      </c>
      <c r="I44" s="39"/>
      <c r="J44" s="75"/>
    </row>
    <row r="45" spans="1:10" ht="15" customHeight="1">
      <c r="A45" s="53"/>
      <c r="B45" s="14" t="s">
        <v>59</v>
      </c>
      <c r="C45" s="15" t="s">
        <v>32</v>
      </c>
      <c r="D45" s="134">
        <v>2.0833333333333335</v>
      </c>
      <c r="E45" s="16" t="s">
        <v>60</v>
      </c>
      <c r="F45" s="6">
        <v>240000</v>
      </c>
      <c r="G45" s="17">
        <f t="shared" si="0"/>
        <v>500000.00000000006</v>
      </c>
      <c r="I45" s="39"/>
      <c r="J45" s="75"/>
    </row>
    <row r="46" spans="1:10" ht="15" customHeight="1">
      <c r="A46" s="46"/>
      <c r="B46" s="18" t="s">
        <v>61</v>
      </c>
      <c r="C46" s="19"/>
      <c r="D46" s="19"/>
      <c r="E46" s="19"/>
      <c r="F46" s="20"/>
      <c r="G46" s="21">
        <f>SUM(G33:G45)</f>
        <v>800150</v>
      </c>
    </row>
    <row r="47" spans="1:10" ht="12" customHeight="1">
      <c r="A47" s="41"/>
      <c r="B47" s="70"/>
      <c r="C47" s="71"/>
      <c r="D47" s="71"/>
      <c r="E47" s="71"/>
      <c r="F47" s="72"/>
      <c r="G47" s="72"/>
    </row>
    <row r="48" spans="1:10" ht="12" customHeight="1">
      <c r="A48" s="46"/>
      <c r="B48" s="62" t="s">
        <v>62</v>
      </c>
      <c r="C48" s="63"/>
      <c r="D48" s="64"/>
      <c r="E48" s="64"/>
      <c r="F48" s="65"/>
      <c r="G48" s="65"/>
    </row>
    <row r="49" spans="1:11" ht="24" customHeight="1">
      <c r="A49" s="46"/>
      <c r="B49" s="74" t="s">
        <v>63</v>
      </c>
      <c r="C49" s="74" t="s">
        <v>64</v>
      </c>
      <c r="D49" s="74" t="s">
        <v>65</v>
      </c>
      <c r="E49" s="74" t="s">
        <v>28</v>
      </c>
      <c r="F49" s="74" t="s">
        <v>29</v>
      </c>
      <c r="G49" s="74" t="s">
        <v>30</v>
      </c>
      <c r="K49" s="76"/>
    </row>
    <row r="50" spans="1:11" ht="15" customHeight="1">
      <c r="A50" s="53"/>
      <c r="B50" s="22" t="s">
        <v>66</v>
      </c>
      <c r="C50" s="23"/>
      <c r="D50" s="23"/>
      <c r="E50" s="23"/>
      <c r="F50" s="23"/>
      <c r="G50" s="23"/>
      <c r="K50" s="76"/>
    </row>
    <row r="51" spans="1:11" ht="15" customHeight="1">
      <c r="A51" s="53"/>
      <c r="B51" s="37" t="s">
        <v>67</v>
      </c>
      <c r="C51" s="24" t="s">
        <v>68</v>
      </c>
      <c r="D51" s="25">
        <v>1</v>
      </c>
      <c r="E51" s="24" t="s">
        <v>53</v>
      </c>
      <c r="F51" s="26">
        <v>230000</v>
      </c>
      <c r="G51" s="26">
        <f>(D51*F51)</f>
        <v>230000</v>
      </c>
    </row>
    <row r="52" spans="1:11" ht="15" customHeight="1">
      <c r="A52" s="53"/>
      <c r="B52" s="27" t="s">
        <v>69</v>
      </c>
      <c r="C52" s="28"/>
      <c r="D52" s="38"/>
      <c r="E52" s="28"/>
      <c r="F52" s="26"/>
      <c r="G52" s="26"/>
    </row>
    <row r="53" spans="1:11" ht="15" customHeight="1">
      <c r="A53" s="53"/>
      <c r="B53" s="37" t="s">
        <v>70</v>
      </c>
      <c r="C53" s="24" t="s">
        <v>71</v>
      </c>
      <c r="D53" s="25">
        <v>1030</v>
      </c>
      <c r="E53" s="24" t="s">
        <v>53</v>
      </c>
      <c r="F53" s="26">
        <v>350</v>
      </c>
      <c r="G53" s="26">
        <f>(D53*F53)</f>
        <v>360500</v>
      </c>
    </row>
    <row r="54" spans="1:11" ht="15" customHeight="1">
      <c r="A54" s="53"/>
      <c r="B54" s="37" t="s">
        <v>72</v>
      </c>
      <c r="C54" s="24" t="s">
        <v>73</v>
      </c>
      <c r="D54" s="25">
        <v>500</v>
      </c>
      <c r="E54" s="24" t="s">
        <v>53</v>
      </c>
      <c r="F54" s="26">
        <v>350</v>
      </c>
      <c r="G54" s="26">
        <f>(D54*F54)</f>
        <v>175000</v>
      </c>
    </row>
    <row r="55" spans="1:11" ht="15" customHeight="1">
      <c r="A55" s="53"/>
      <c r="B55" s="27" t="s">
        <v>74</v>
      </c>
      <c r="C55" s="28"/>
      <c r="D55" s="38"/>
      <c r="E55" s="28"/>
      <c r="F55" s="26"/>
      <c r="G55" s="26"/>
    </row>
    <row r="56" spans="1:11" ht="15" customHeight="1">
      <c r="A56" s="53"/>
      <c r="B56" s="37" t="s">
        <v>75</v>
      </c>
      <c r="C56" s="24" t="s">
        <v>76</v>
      </c>
      <c r="D56" s="25">
        <v>4</v>
      </c>
      <c r="E56" s="24" t="s">
        <v>53</v>
      </c>
      <c r="F56" s="26">
        <v>6516</v>
      </c>
      <c r="G56" s="26">
        <f>(D56*F56)</f>
        <v>26064</v>
      </c>
    </row>
    <row r="57" spans="1:11" ht="15" customHeight="1">
      <c r="A57" s="53"/>
      <c r="B57" s="37" t="s">
        <v>77</v>
      </c>
      <c r="C57" s="24" t="s">
        <v>71</v>
      </c>
      <c r="D57" s="25">
        <v>0.2</v>
      </c>
      <c r="E57" s="24" t="s">
        <v>53</v>
      </c>
      <c r="F57" s="26">
        <v>145683</v>
      </c>
      <c r="G57" s="26">
        <f>(D57*F57)</f>
        <v>29136.600000000002</v>
      </c>
    </row>
    <row r="58" spans="1:11" ht="15" customHeight="1">
      <c r="A58" s="53"/>
      <c r="B58" s="27" t="s">
        <v>78</v>
      </c>
      <c r="C58" s="28"/>
      <c r="D58" s="38"/>
      <c r="E58" s="28"/>
      <c r="F58" s="26"/>
      <c r="G58" s="26"/>
    </row>
    <row r="59" spans="1:11" ht="15" customHeight="1">
      <c r="A59" s="53"/>
      <c r="B59" s="29" t="s">
        <v>79</v>
      </c>
      <c r="C59" s="30" t="s">
        <v>76</v>
      </c>
      <c r="D59" s="31">
        <v>4</v>
      </c>
      <c r="E59" s="30" t="s">
        <v>53</v>
      </c>
      <c r="F59" s="32">
        <v>3318</v>
      </c>
      <c r="G59" s="32">
        <f>(D59*F59)</f>
        <v>13272</v>
      </c>
    </row>
    <row r="60" spans="1:11" ht="13.5" customHeight="1">
      <c r="A60" s="46"/>
      <c r="B60" s="18" t="s">
        <v>80</v>
      </c>
      <c r="C60" s="19"/>
      <c r="D60" s="19"/>
      <c r="E60" s="19"/>
      <c r="F60" s="20"/>
      <c r="G60" s="21">
        <f>SUM(G50:G59)</f>
        <v>833972.6</v>
      </c>
    </row>
    <row r="61" spans="1:11" ht="12" customHeight="1">
      <c r="A61" s="41"/>
      <c r="B61" s="70"/>
      <c r="C61" s="71"/>
      <c r="D61" s="71"/>
      <c r="E61" s="77"/>
      <c r="F61" s="72"/>
      <c r="G61" s="72"/>
    </row>
    <row r="62" spans="1:11" ht="12" customHeight="1">
      <c r="A62" s="46"/>
      <c r="B62" s="62" t="s">
        <v>81</v>
      </c>
      <c r="C62" s="63"/>
      <c r="D62" s="64"/>
      <c r="E62" s="64"/>
      <c r="F62" s="65"/>
      <c r="G62" s="65"/>
    </row>
    <row r="63" spans="1:11" ht="24" customHeight="1">
      <c r="A63" s="46"/>
      <c r="B63" s="73" t="s">
        <v>82</v>
      </c>
      <c r="C63" s="74" t="s">
        <v>64</v>
      </c>
      <c r="D63" s="74" t="s">
        <v>65</v>
      </c>
      <c r="E63" s="73" t="s">
        <v>28</v>
      </c>
      <c r="F63" s="74" t="s">
        <v>29</v>
      </c>
      <c r="G63" s="73" t="s">
        <v>30</v>
      </c>
    </row>
    <row r="64" spans="1:11" ht="12.75" customHeight="1">
      <c r="A64" s="53"/>
      <c r="B64" s="36" t="s">
        <v>83</v>
      </c>
      <c r="C64" s="24" t="s">
        <v>73</v>
      </c>
      <c r="D64" s="26">
        <v>20000</v>
      </c>
      <c r="E64" s="8" t="s">
        <v>60</v>
      </c>
      <c r="F64" s="33">
        <v>7.5</v>
      </c>
      <c r="G64" s="26">
        <f>(D64*F64)</f>
        <v>150000</v>
      </c>
    </row>
    <row r="65" spans="1:8" ht="19.5" customHeight="1">
      <c r="A65" s="53"/>
      <c r="B65" s="34" t="s">
        <v>84</v>
      </c>
      <c r="C65" s="28"/>
      <c r="D65" s="26"/>
      <c r="E65" s="35"/>
      <c r="F65" s="33"/>
      <c r="G65" s="26"/>
    </row>
    <row r="66" spans="1:8" ht="13.5" customHeight="1">
      <c r="A66" s="46"/>
      <c r="B66" s="78" t="s">
        <v>85</v>
      </c>
      <c r="C66" s="79"/>
      <c r="D66" s="79"/>
      <c r="E66" s="79"/>
      <c r="F66" s="80"/>
      <c r="G66" s="81">
        <f>SUM(G64)</f>
        <v>150000</v>
      </c>
    </row>
    <row r="67" spans="1:8" ht="12" customHeight="1">
      <c r="A67" s="41"/>
      <c r="B67" s="82"/>
      <c r="C67" s="82"/>
      <c r="D67" s="82"/>
      <c r="E67" s="82"/>
      <c r="F67" s="83"/>
      <c r="G67" s="83"/>
    </row>
    <row r="68" spans="1:8" ht="12" customHeight="1">
      <c r="A68" s="84"/>
      <c r="B68" s="85" t="s">
        <v>86</v>
      </c>
      <c r="C68" s="86"/>
      <c r="D68" s="86"/>
      <c r="E68" s="86"/>
      <c r="F68" s="86"/>
      <c r="G68" s="87">
        <f>G24+G46+G60+G66</f>
        <v>2034122.6</v>
      </c>
    </row>
    <row r="69" spans="1:8" ht="12" customHeight="1">
      <c r="A69" s="84"/>
      <c r="B69" s="88" t="s">
        <v>87</v>
      </c>
      <c r="C69" s="89"/>
      <c r="D69" s="89"/>
      <c r="E69" s="89"/>
      <c r="F69" s="89"/>
      <c r="G69" s="90">
        <f>G68*0.05</f>
        <v>101706.13</v>
      </c>
    </row>
    <row r="70" spans="1:8" ht="12" customHeight="1">
      <c r="A70" s="84"/>
      <c r="B70" s="91" t="s">
        <v>88</v>
      </c>
      <c r="C70" s="92"/>
      <c r="D70" s="92"/>
      <c r="E70" s="92"/>
      <c r="F70" s="92"/>
      <c r="G70" s="93">
        <f>G69+G68</f>
        <v>2135828.73</v>
      </c>
      <c r="H70" s="139"/>
    </row>
    <row r="71" spans="1:8" ht="12" customHeight="1">
      <c r="A71" s="84"/>
      <c r="B71" s="88" t="s">
        <v>89</v>
      </c>
      <c r="C71" s="89"/>
      <c r="D71" s="89"/>
      <c r="E71" s="89"/>
      <c r="F71" s="89"/>
      <c r="G71" s="90">
        <f>G12</f>
        <v>6750000</v>
      </c>
    </row>
    <row r="72" spans="1:8" ht="12" customHeight="1">
      <c r="A72" s="84"/>
      <c r="B72" s="94" t="s">
        <v>90</v>
      </c>
      <c r="C72" s="95"/>
      <c r="D72" s="95"/>
      <c r="E72" s="95"/>
      <c r="F72" s="95"/>
      <c r="G72" s="96">
        <f>G71-G70</f>
        <v>4614171.2699999996</v>
      </c>
    </row>
    <row r="73" spans="1:8" ht="12" customHeight="1">
      <c r="A73" s="84"/>
      <c r="B73" s="97" t="s">
        <v>91</v>
      </c>
      <c r="C73" s="98"/>
      <c r="D73" s="98"/>
      <c r="E73" s="98"/>
      <c r="F73" s="98"/>
      <c r="G73" s="99"/>
    </row>
    <row r="74" spans="1:8" ht="12.75" customHeight="1" thickBot="1">
      <c r="A74" s="84"/>
      <c r="B74" s="100"/>
      <c r="C74" s="98"/>
      <c r="D74" s="98"/>
      <c r="E74" s="98"/>
      <c r="F74" s="98"/>
      <c r="G74" s="99"/>
    </row>
    <row r="75" spans="1:8" ht="12" customHeight="1">
      <c r="A75" s="84"/>
      <c r="B75" s="101" t="s">
        <v>92</v>
      </c>
      <c r="C75" s="102"/>
      <c r="D75" s="102"/>
      <c r="E75" s="102"/>
      <c r="F75" s="103"/>
      <c r="G75" s="99"/>
    </row>
    <row r="76" spans="1:8" ht="12" customHeight="1">
      <c r="A76" s="84"/>
      <c r="B76" s="104" t="s">
        <v>93</v>
      </c>
      <c r="C76" s="105"/>
      <c r="D76" s="105"/>
      <c r="E76" s="105"/>
      <c r="F76" s="106"/>
      <c r="G76" s="99"/>
    </row>
    <row r="77" spans="1:8" ht="12" customHeight="1">
      <c r="A77" s="84"/>
      <c r="B77" s="104" t="s">
        <v>94</v>
      </c>
      <c r="C77" s="105"/>
      <c r="D77" s="105"/>
      <c r="E77" s="105"/>
      <c r="F77" s="106"/>
      <c r="G77" s="99"/>
    </row>
    <row r="78" spans="1:8" ht="12" customHeight="1">
      <c r="A78" s="84"/>
      <c r="B78" s="104" t="s">
        <v>95</v>
      </c>
      <c r="C78" s="105"/>
      <c r="D78" s="105"/>
      <c r="E78" s="105"/>
      <c r="F78" s="106"/>
      <c r="G78" s="99"/>
    </row>
    <row r="79" spans="1:8" ht="12" customHeight="1">
      <c r="A79" s="84"/>
      <c r="B79" s="104" t="s">
        <v>96</v>
      </c>
      <c r="C79" s="105"/>
      <c r="D79" s="105"/>
      <c r="E79" s="105"/>
      <c r="F79" s="106"/>
      <c r="G79" s="99"/>
    </row>
    <row r="80" spans="1:8" ht="12" customHeight="1">
      <c r="A80" s="84"/>
      <c r="B80" s="104" t="s">
        <v>97</v>
      </c>
      <c r="C80" s="105"/>
      <c r="D80" s="105"/>
      <c r="E80" s="105"/>
      <c r="F80" s="106"/>
      <c r="G80" s="99"/>
    </row>
    <row r="81" spans="1:7" ht="12.75" customHeight="1" thickBot="1">
      <c r="A81" s="84"/>
      <c r="B81" s="107" t="s">
        <v>98</v>
      </c>
      <c r="C81" s="108"/>
      <c r="D81" s="108"/>
      <c r="E81" s="108"/>
      <c r="F81" s="109"/>
      <c r="G81" s="99"/>
    </row>
    <row r="82" spans="1:7" ht="12.75" customHeight="1">
      <c r="A82" s="84"/>
      <c r="B82" s="100"/>
      <c r="C82" s="105"/>
      <c r="D82" s="105"/>
      <c r="E82" s="105"/>
      <c r="F82" s="105"/>
      <c r="G82" s="99"/>
    </row>
    <row r="83" spans="1:7" ht="15" customHeight="1" thickBot="1">
      <c r="A83" s="84"/>
      <c r="B83" s="140" t="s">
        <v>99</v>
      </c>
      <c r="C83" s="141"/>
      <c r="D83" s="110"/>
      <c r="E83" s="111"/>
      <c r="F83" s="111"/>
      <c r="G83" s="99"/>
    </row>
    <row r="84" spans="1:7" ht="12" customHeight="1">
      <c r="A84" s="84"/>
      <c r="B84" s="112" t="s">
        <v>82</v>
      </c>
      <c r="C84" s="113" t="s">
        <v>100</v>
      </c>
      <c r="D84" s="114" t="s">
        <v>101</v>
      </c>
      <c r="E84" s="111"/>
      <c r="F84" s="111"/>
      <c r="G84" s="99"/>
    </row>
    <row r="85" spans="1:7" ht="12" customHeight="1">
      <c r="A85" s="84"/>
      <c r="B85" s="115" t="s">
        <v>102</v>
      </c>
      <c r="C85" s="116">
        <f>G24</f>
        <v>250000</v>
      </c>
      <c r="D85" s="117">
        <f>(C85/C91)</f>
        <v>0.11705058392018165</v>
      </c>
      <c r="E85" s="111"/>
      <c r="F85" s="111"/>
      <c r="G85" s="99"/>
    </row>
    <row r="86" spans="1:7" ht="12" customHeight="1">
      <c r="A86" s="84"/>
      <c r="B86" s="115" t="s">
        <v>103</v>
      </c>
      <c r="C86" s="118">
        <v>0</v>
      </c>
      <c r="D86" s="117">
        <v>0</v>
      </c>
      <c r="E86" s="111"/>
      <c r="F86" s="111"/>
      <c r="G86" s="99"/>
    </row>
    <row r="87" spans="1:7" ht="12" customHeight="1">
      <c r="A87" s="84"/>
      <c r="B87" s="115" t="s">
        <v>104</v>
      </c>
      <c r="C87" s="116">
        <f>G46</f>
        <v>800150</v>
      </c>
      <c r="D87" s="117">
        <f>(C87/C91)</f>
        <v>0.37463209889493337</v>
      </c>
      <c r="E87" s="111"/>
      <c r="F87" s="111"/>
      <c r="G87" s="99"/>
    </row>
    <row r="88" spans="1:7" ht="12" customHeight="1">
      <c r="A88" s="84"/>
      <c r="B88" s="115" t="s">
        <v>63</v>
      </c>
      <c r="C88" s="116">
        <f>G60</f>
        <v>833972.6</v>
      </c>
      <c r="D88" s="117">
        <f>(C88/C91)</f>
        <v>0.39046791921372831</v>
      </c>
      <c r="E88" s="111"/>
      <c r="F88" s="111"/>
      <c r="G88" s="99"/>
    </row>
    <row r="89" spans="1:7" ht="12" customHeight="1">
      <c r="A89" s="84"/>
      <c r="B89" s="115" t="s">
        <v>105</v>
      </c>
      <c r="C89" s="119">
        <f>G66</f>
        <v>150000</v>
      </c>
      <c r="D89" s="117">
        <f>(C89/C91)</f>
        <v>7.0230350352108992E-2</v>
      </c>
      <c r="E89" s="120"/>
      <c r="F89" s="120"/>
      <c r="G89" s="99"/>
    </row>
    <row r="90" spans="1:7" ht="12" customHeight="1">
      <c r="A90" s="84"/>
      <c r="B90" s="115" t="s">
        <v>106</v>
      </c>
      <c r="C90" s="119">
        <f>G69</f>
        <v>101706.13</v>
      </c>
      <c r="D90" s="117">
        <f>(C90/C91)</f>
        <v>4.7619047619047623E-2</v>
      </c>
      <c r="E90" s="120"/>
      <c r="F90" s="120"/>
      <c r="G90" s="99"/>
    </row>
    <row r="91" spans="1:7" ht="12.75" customHeight="1" thickBot="1">
      <c r="A91" s="84"/>
      <c r="B91" s="121" t="s">
        <v>107</v>
      </c>
      <c r="C91" s="122">
        <f>SUM(C85:C90)</f>
        <v>2135828.73</v>
      </c>
      <c r="D91" s="123">
        <f>SUM(D85:D90)</f>
        <v>1</v>
      </c>
      <c r="E91" s="120"/>
      <c r="F91" s="120"/>
      <c r="G91" s="99"/>
    </row>
    <row r="92" spans="1:7" ht="12" customHeight="1">
      <c r="A92" s="84"/>
      <c r="B92" s="100"/>
      <c r="C92" s="98"/>
      <c r="D92" s="98"/>
      <c r="E92" s="98"/>
      <c r="F92" s="98"/>
      <c r="G92" s="99"/>
    </row>
    <row r="93" spans="1:7" ht="12.75" customHeight="1">
      <c r="A93" s="84"/>
      <c r="B93" s="40"/>
      <c r="C93" s="98"/>
      <c r="D93" s="98"/>
      <c r="E93" s="98"/>
      <c r="F93" s="98"/>
      <c r="G93" s="99"/>
    </row>
    <row r="94" spans="1:7" ht="12" customHeight="1" thickBot="1">
      <c r="A94" s="124"/>
      <c r="B94" s="125"/>
      <c r="C94" s="126" t="s">
        <v>108</v>
      </c>
      <c r="D94" s="127"/>
      <c r="E94" s="128"/>
      <c r="F94" s="129"/>
      <c r="G94" s="99"/>
    </row>
    <row r="95" spans="1:7" ht="12" customHeight="1">
      <c r="A95" s="84"/>
      <c r="B95" s="130" t="s">
        <v>109</v>
      </c>
      <c r="C95" s="135">
        <v>40000</v>
      </c>
      <c r="D95" s="135">
        <v>45000</v>
      </c>
      <c r="E95" s="136">
        <v>50000</v>
      </c>
      <c r="F95" s="131"/>
      <c r="G95" s="132"/>
    </row>
    <row r="96" spans="1:7" ht="12.75" customHeight="1" thickBot="1">
      <c r="A96" s="84"/>
      <c r="B96" s="121" t="s">
        <v>110</v>
      </c>
      <c r="C96" s="137">
        <f>(G70/C95)</f>
        <v>53.395718250000002</v>
      </c>
      <c r="D96" s="137">
        <f>(G70/D95)</f>
        <v>47.462860666666664</v>
      </c>
      <c r="E96" s="138">
        <f>(G70/E95)</f>
        <v>42.716574600000001</v>
      </c>
      <c r="F96" s="131"/>
      <c r="G96" s="132"/>
    </row>
    <row r="97" spans="1:7" ht="15.6" customHeight="1">
      <c r="A97" s="84"/>
      <c r="B97" s="97" t="s">
        <v>111</v>
      </c>
      <c r="C97" s="105"/>
      <c r="D97" s="105"/>
      <c r="E97" s="105"/>
      <c r="F97" s="105"/>
      <c r="G97" s="105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75E344-CBB2-4EA8-BB3D-E96D111CC62B}"/>
</file>

<file path=customXml/itemProps2.xml><?xml version="1.0" encoding="utf-8"?>
<ds:datastoreItem xmlns:ds="http://schemas.openxmlformats.org/officeDocument/2006/customXml" ds:itemID="{B5401481-A829-4031-9E1A-9679979E0D0B}"/>
</file>

<file path=customXml/itemProps3.xml><?xml version="1.0" encoding="utf-8"?>
<ds:datastoreItem xmlns:ds="http://schemas.openxmlformats.org/officeDocument/2006/customXml" ds:itemID="{DF54F258-DF41-470D-8A76-980C7305E5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2022-06-22T19:43:28Z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