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Illapel\"/>
    </mc:Choice>
  </mc:AlternateContent>
  <xr:revisionPtr revIDLastSave="8" documentId="11_ADA748F29039D054EFB4FF676774BF41517107A3" xr6:coauthVersionLast="47" xr6:coauthVersionMax="47" xr10:uidLastSave="{05F44142-80A2-48D9-B0E6-3DBBF0E59D03}"/>
  <bookViews>
    <workbookView xWindow="-90" yWindow="-90" windowWidth="19380" windowHeight="10980" xr2:uid="{00000000-000D-0000-FFFF-FFFF00000000}"/>
  </bookViews>
  <sheets>
    <sheet name="Melon " sheetId="1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7" i="11" l="1"/>
  <c r="C94" i="11"/>
  <c r="G67" i="11"/>
  <c r="G66" i="11"/>
  <c r="G65" i="11"/>
  <c r="G64" i="11"/>
  <c r="G63" i="11"/>
  <c r="G62" i="11"/>
  <c r="G61" i="11"/>
  <c r="G59" i="11"/>
  <c r="G58" i="11"/>
  <c r="G56" i="11"/>
  <c r="G55" i="11"/>
  <c r="G54" i="11"/>
  <c r="G52" i="11"/>
  <c r="G50" i="11"/>
  <c r="G49" i="11"/>
  <c r="G48" i="11"/>
  <c r="G46" i="11"/>
  <c r="G41" i="11"/>
  <c r="G40" i="11"/>
  <c r="G39" i="11"/>
  <c r="G38" i="11"/>
  <c r="G37" i="11"/>
  <c r="G27" i="11"/>
  <c r="G26" i="11"/>
  <c r="G25" i="11"/>
  <c r="G24" i="11"/>
  <c r="G23" i="11"/>
  <c r="G22" i="11"/>
  <c r="G21" i="11"/>
  <c r="G12" i="11"/>
  <c r="G79" i="11" s="1"/>
  <c r="G68" i="11" l="1"/>
  <c r="C96" i="11" s="1"/>
  <c r="G28" i="11"/>
  <c r="C93" i="11" s="1"/>
  <c r="G42" i="11"/>
  <c r="C95" i="11" s="1"/>
  <c r="G76" i="11" l="1"/>
  <c r="G77" i="11" s="1"/>
  <c r="C98" i="11" s="1"/>
  <c r="C99" i="11" s="1"/>
  <c r="D95" i="11" s="1"/>
  <c r="G78" i="11" l="1"/>
  <c r="G80" i="11" s="1"/>
  <c r="D96" i="11"/>
  <c r="D93" i="11"/>
  <c r="D98" i="11"/>
  <c r="D97" i="11"/>
  <c r="E104" i="11" l="1"/>
  <c r="D104" i="11"/>
  <c r="C104" i="11"/>
  <c r="D99" i="11"/>
</calcChain>
</file>

<file path=xl/sharedStrings.xml><?xml version="1.0" encoding="utf-8"?>
<sst xmlns="http://schemas.openxmlformats.org/spreadsheetml/2006/main" count="187" uniqueCount="130">
  <si>
    <t>RUBRO O CULTIVO</t>
  </si>
  <si>
    <t>Melón</t>
  </si>
  <si>
    <t>RENDIMIENTO (Unidad/Há.)</t>
  </si>
  <si>
    <t>VARIEDAD</t>
  </si>
  <si>
    <t xml:space="preserve"> Melón tuna, cantaloup, melón amarillo, Galia</t>
  </si>
  <si>
    <t>FECHA ESTIMADA  PRECIO VENTA</t>
  </si>
  <si>
    <t xml:space="preserve">Diciembre - Febrero </t>
  </si>
  <si>
    <t>NIVEL TECNOLÓGICO</t>
  </si>
  <si>
    <t>Medio</t>
  </si>
  <si>
    <t>PRECIO ESPERADO ($/Unidad)</t>
  </si>
  <si>
    <t>REGIÓN</t>
  </si>
  <si>
    <t>Coquimbo</t>
  </si>
  <si>
    <t>INGRESO ESPERADO, con IVA ($)</t>
  </si>
  <si>
    <t>AGENCIA DE ÁREA</t>
  </si>
  <si>
    <t>Illapel</t>
  </si>
  <si>
    <t>DESTINO PRODUCCION</t>
  </si>
  <si>
    <t xml:space="preserve">Mercado Local </t>
  </si>
  <si>
    <t>COMUNA/LOCALIDAD</t>
  </si>
  <si>
    <t>Todas la comunas del Área</t>
  </si>
  <si>
    <t>FECHA DE COSECHA</t>
  </si>
  <si>
    <t>Diciembre - Febrero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</si>
  <si>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</si>
  <si>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</si>
  <si>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</si>
  <si>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</si>
  <si>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</si>
  <si>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</si>
  <si>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</si>
  <si>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</si>
  <si>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</si>
  <si>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</si>
  <si>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</si>
  <si>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</si>
  <si>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</si>
  <si>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Septiembre</t>
  </si>
  <si>
    <t>Riegos</t>
  </si>
  <si>
    <t>Septiembre - Febrero</t>
  </si>
  <si>
    <t>Control malezas manual</t>
  </si>
  <si>
    <t>Septiembre - Noviembre</t>
  </si>
  <si>
    <t>Aplicación fertilizantes</t>
  </si>
  <si>
    <t>Septiembre - Enero</t>
  </si>
  <si>
    <t>Envolver guías (3 veces)</t>
  </si>
  <si>
    <t>Octubre - Noviembre</t>
  </si>
  <si>
    <t>Aplicación agroquímicos</t>
  </si>
  <si>
    <t>Septiembre - Diciembre</t>
  </si>
  <si>
    <t>Cosecha (2)</t>
  </si>
  <si>
    <t>Diciembre - Enero</t>
  </si>
  <si>
    <t>Subtotal Jornadas Hombre</t>
  </si>
  <si>
    <t>JORNADAS ANIMAL</t>
  </si>
  <si>
    <t>JA</t>
  </si>
  <si>
    <t>Subtotal Jornadas Animal</t>
  </si>
  <si>
    <t>MAQUINARIA</t>
  </si>
  <si>
    <t xml:space="preserve">Aradura </t>
  </si>
  <si>
    <t>JM</t>
  </si>
  <si>
    <t>Septiembre - Octubre</t>
  </si>
  <si>
    <t>Rastrajes</t>
  </si>
  <si>
    <t>Melgadura</t>
  </si>
  <si>
    <t>Octubre</t>
  </si>
  <si>
    <t>Aplicación pesticidas</t>
  </si>
  <si>
    <t>Octubre - Febrero</t>
  </si>
  <si>
    <t>Aplicar fertilizante</t>
  </si>
  <si>
    <t>Noviembre - Diciembre</t>
  </si>
  <si>
    <t>Subtotal Costo Maquinaria</t>
  </si>
  <si>
    <t>INSUMOS</t>
  </si>
  <si>
    <t>Insumos</t>
  </si>
  <si>
    <t>Unidad (Kg/l/u)</t>
  </si>
  <si>
    <t>Cantidad (Kg/l/u)</t>
  </si>
  <si>
    <t xml:space="preserve">Plántula de vivero </t>
  </si>
  <si>
    <t>U</t>
  </si>
  <si>
    <t>Julio</t>
  </si>
  <si>
    <t>Fertilizantes:</t>
  </si>
  <si>
    <t xml:space="preserve">Mezcla NPK </t>
  </si>
  <si>
    <t>KG</t>
  </si>
  <si>
    <t>Agosto</t>
  </si>
  <si>
    <t>Urea</t>
  </si>
  <si>
    <t>Agosto - Octubre</t>
  </si>
  <si>
    <t>Nitrato de potasio</t>
  </si>
  <si>
    <t>Herbicidas:</t>
  </si>
  <si>
    <t>Sencor 480</t>
  </si>
  <si>
    <t>L</t>
  </si>
  <si>
    <t>Agosto - Septiembre</t>
  </si>
  <si>
    <t>Fungicidas:</t>
  </si>
  <si>
    <t>Manzate</t>
  </si>
  <si>
    <t>Metalaxil 520 SC</t>
  </si>
  <si>
    <t>Septembre - Octubre</t>
  </si>
  <si>
    <t>Previcur Energy 840 SL</t>
  </si>
  <si>
    <t>Insecticidas:</t>
  </si>
  <si>
    <t>Lorsban 4E</t>
  </si>
  <si>
    <t>Septiemnbre - Noviembre</t>
  </si>
  <si>
    <t xml:space="preserve">Zero 5 EC </t>
  </si>
  <si>
    <t>Otros</t>
  </si>
  <si>
    <t>A-5 Microfertilizante biológico</t>
  </si>
  <si>
    <t>Biozyme TE</t>
  </si>
  <si>
    <t>Fosfimax 40 - 20</t>
  </si>
  <si>
    <t>Terrasorb foliar</t>
  </si>
  <si>
    <t xml:space="preserve">Septiembre - Noviembre </t>
  </si>
  <si>
    <t>Plástico mulch</t>
  </si>
  <si>
    <t>Plástico túnel</t>
  </si>
  <si>
    <t>Manto térmico</t>
  </si>
  <si>
    <t>M2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</si>
  <si>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</si>
  <si>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</si>
  <si>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</si>
  <si>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</si>
  <si>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</si>
  <si>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</si>
  <si>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</si>
  <si>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</si>
  <si>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</si>
  <si>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</si>
  <si>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</si>
  <si>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</si>
  <si>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</si>
  <si>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</si>
  <si>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</si>
  <si>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</si>
  <si>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</si>
  <si>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</si>
  <si>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</si>
  <si>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$Há</t>
  </si>
  <si>
    <t>%</t>
  </si>
  <si>
    <t>Mano de obra</t>
  </si>
  <si>
    <t>Jornada Animal</t>
  </si>
  <si>
    <t>Maquinaria</t>
  </si>
  <si>
    <t>Imprevistos</t>
  </si>
  <si>
    <t>COSTO TOTAL/hà.</t>
  </si>
  <si>
    <t>ESCENARIOS COSTO UNITARIO  ($/Unidad)</t>
  </si>
  <si>
    <t>Rendimiento (Un/hà)</t>
  </si>
  <si>
    <t>Costo unitario ($/Unitario)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</si>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</sst>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_ ;\-0\ "/>
    <numFmt numFmtId="168" formatCode="_-* #,##0_-;\-* #,##0_-;_-* &quot;-&quot;??_-;_-@_-"/>
    <numFmt numFmtId="169" formatCode="0.0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10"/>
      <name val="Arial"/>
      <family val="2"/>
    </font>
    <font>
      <b/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6">
    <xf numFmtId="0" fontId="0" fillId="0" borderId="0" applyNumberFormat="0" applyFill="0" applyBorder="0" applyProtection="0"/>
    <xf numFmtId="43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22" fillId="0" borderId="22"/>
    <xf numFmtId="0" fontId="22" fillId="0" borderId="22"/>
    <xf numFmtId="0" fontId="22" fillId="0" borderId="22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9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1" fillId="0" borderId="57" xfId="0" applyFont="1" applyBorder="1" applyAlignment="1">
      <alignment horizontal="left" vertical="center"/>
    </xf>
    <xf numFmtId="3" fontId="21" fillId="0" borderId="57" xfId="0" applyNumberFormat="1" applyFont="1" applyBorder="1" applyAlignment="1">
      <alignment horizontal="left" vertical="center"/>
    </xf>
    <xf numFmtId="0" fontId="21" fillId="0" borderId="57" xfId="0" applyFont="1" applyBorder="1" applyAlignment="1">
      <alignment horizontal="left" vertical="center" wrapText="1"/>
    </xf>
    <xf numFmtId="17" fontId="21" fillId="0" borderId="57" xfId="0" applyNumberFormat="1" applyFont="1" applyBorder="1" applyAlignment="1">
      <alignment horizontal="left" vertical="center"/>
    </xf>
    <xf numFmtId="3" fontId="21" fillId="0" borderId="58" xfId="0" applyNumberFormat="1" applyFont="1" applyBorder="1" applyAlignment="1">
      <alignment horizontal="right" vertical="center"/>
    </xf>
    <xf numFmtId="0" fontId="21" fillId="0" borderId="56" xfId="0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/>
    </xf>
    <xf numFmtId="0" fontId="21" fillId="0" borderId="56" xfId="0" applyFont="1" applyBorder="1" applyAlignment="1">
      <alignment vertical="center"/>
    </xf>
    <xf numFmtId="3" fontId="19" fillId="0" borderId="59" xfId="3" applyNumberFormat="1" applyFont="1" applyBorder="1" applyAlignment="1">
      <alignment horizontal="right"/>
    </xf>
    <xf numFmtId="3" fontId="21" fillId="0" borderId="59" xfId="0" applyNumberFormat="1" applyFont="1" applyBorder="1" applyAlignment="1">
      <alignment horizontal="right" vertical="center"/>
    </xf>
    <xf numFmtId="167" fontId="21" fillId="0" borderId="56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vertical="center" wrapText="1"/>
    </xf>
    <xf numFmtId="41" fontId="21" fillId="0" borderId="56" xfId="2" applyFont="1" applyBorder="1" applyAlignment="1">
      <alignment horizontal="center" vertical="center"/>
    </xf>
    <xf numFmtId="168" fontId="21" fillId="0" borderId="56" xfId="1" applyNumberFormat="1" applyFont="1" applyBorder="1" applyAlignment="1">
      <alignment horizontal="center" vertical="center"/>
    </xf>
    <xf numFmtId="0" fontId="23" fillId="0" borderId="56" xfId="0" applyFont="1" applyBorder="1" applyAlignment="1">
      <alignment vertical="center"/>
    </xf>
    <xf numFmtId="0" fontId="23" fillId="0" borderId="56" xfId="0" applyFont="1" applyBorder="1" applyAlignment="1">
      <alignment horizontal="center" vertical="center"/>
    </xf>
    <xf numFmtId="0" fontId="23" fillId="0" borderId="56" xfId="0" applyFont="1" applyBorder="1" applyAlignment="1">
      <alignment horizontal="left" vertical="center"/>
    </xf>
    <xf numFmtId="0" fontId="21" fillId="0" borderId="57" xfId="0" applyFont="1" applyBorder="1" applyAlignment="1">
      <alignment horizontal="right" vertical="center"/>
    </xf>
    <xf numFmtId="17" fontId="21" fillId="0" borderId="57" xfId="0" quotePrefix="1" applyNumberFormat="1" applyFont="1" applyBorder="1" applyAlignment="1">
      <alignment horizontal="right" vertical="center"/>
    </xf>
    <xf numFmtId="41" fontId="13" fillId="8" borderId="54" xfId="2" applyFont="1" applyFill="1" applyBorder="1" applyAlignment="1">
      <alignment vertical="center"/>
    </xf>
    <xf numFmtId="41" fontId="13" fillId="8" borderId="55" xfId="2" applyFont="1" applyFill="1" applyBorder="1" applyAlignment="1">
      <alignment vertical="center"/>
    </xf>
    <xf numFmtId="0" fontId="21" fillId="10" borderId="57" xfId="0" applyFont="1" applyFill="1" applyBorder="1" applyAlignment="1">
      <alignment horizontal="right" vertical="center" wrapText="1"/>
    </xf>
    <xf numFmtId="0" fontId="21" fillId="10" borderId="57" xfId="0" applyFont="1" applyFill="1" applyBorder="1" applyAlignment="1">
      <alignment horizontal="right" vertical="center"/>
    </xf>
    <xf numFmtId="169" fontId="21" fillId="0" borderId="56" xfId="0" applyNumberFormat="1" applyFont="1" applyBorder="1" applyAlignment="1">
      <alignment horizontal="center" vertical="center"/>
    </xf>
    <xf numFmtId="3" fontId="19" fillId="10" borderId="59" xfId="3" applyNumberFormat="1" applyFont="1" applyFill="1" applyBorder="1" applyAlignment="1">
      <alignment horizontal="right"/>
    </xf>
    <xf numFmtId="41" fontId="21" fillId="0" borderId="56" xfId="2" applyFont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6">
    <cellStyle name="Millares" xfId="1" builtinId="3"/>
    <cellStyle name="Millares [0]" xfId="2" builtinId="6"/>
    <cellStyle name="Normal" xfId="0" builtinId="0"/>
    <cellStyle name="Normal 2" xfId="5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295273</xdr:colOff>
      <xdr:row>1</xdr:row>
      <xdr:rowOff>0</xdr:rowOff>
    </xdr:from>
    <xdr:to>
      <xdr:col>7</xdr:col>
      <xdr:colOff>9524</xdr:colOff>
      <xdr:row>7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3" y="190500"/>
          <a:ext cx="7677151" cy="1155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A1:IO105"/>
  <sheetViews>
    <sheetView tabSelected="1" topLeftCell="A38" workbookViewId="0">
      <selection activeCell="I63" sqref="I63"/>
    </sheetView>
  </sheetViews>
  <sheetFormatPr defaultColWidth="10.85546875" defaultRowHeight="11.25" customHeight="1"/>
  <cols>
    <col min="1" max="1" width="4.42578125" style="1" customWidth="1"/>
    <col min="2" max="2" width="26.42578125" style="1" customWidth="1"/>
    <col min="3" max="3" width="29.42578125" style="1" customWidth="1"/>
    <col min="4" max="4" width="9.42578125" style="1" customWidth="1"/>
    <col min="5" max="5" width="22.28515625" style="1" customWidth="1"/>
    <col min="6" max="6" width="11" style="1" customWidth="1"/>
    <col min="7" max="7" width="16.42578125" style="1" customWidth="1"/>
    <col min="8" max="249" width="10.85546875" style="1" customWidth="1"/>
  </cols>
  <sheetData>
    <row r="1" spans="1:7" ht="15">
      <c r="A1" s="2"/>
      <c r="B1" s="2"/>
      <c r="C1" s="2"/>
      <c r="D1" s="2"/>
      <c r="E1" s="2"/>
      <c r="F1" s="2"/>
      <c r="G1" s="2"/>
    </row>
    <row r="2" spans="1:7" ht="15">
      <c r="A2" s="2"/>
      <c r="B2" s="2"/>
      <c r="C2" s="2"/>
      <c r="D2" s="2"/>
      <c r="E2" s="2"/>
      <c r="F2" s="2"/>
      <c r="G2" s="2"/>
    </row>
    <row r="3" spans="1:7" ht="15">
      <c r="A3" s="2"/>
      <c r="B3" s="2"/>
      <c r="C3" s="2"/>
      <c r="D3" s="2"/>
      <c r="E3" s="2"/>
      <c r="F3" s="2"/>
      <c r="G3" s="2"/>
    </row>
    <row r="4" spans="1:7" ht="15">
      <c r="A4" s="2"/>
      <c r="B4" s="2"/>
      <c r="C4" s="2"/>
      <c r="D4" s="2"/>
      <c r="E4" s="2"/>
      <c r="F4" s="2"/>
      <c r="G4" s="2"/>
    </row>
    <row r="5" spans="1:7" ht="15">
      <c r="A5" s="2"/>
      <c r="B5" s="2"/>
      <c r="C5" s="2"/>
      <c r="D5" s="2"/>
      <c r="E5" s="2"/>
      <c r="F5" s="2"/>
      <c r="G5" s="2"/>
    </row>
    <row r="6" spans="1:7" ht="15">
      <c r="A6" s="2"/>
      <c r="B6" s="2"/>
      <c r="C6" s="2"/>
      <c r="D6" s="2"/>
      <c r="E6" s="2"/>
      <c r="F6" s="2"/>
      <c r="G6" s="2"/>
    </row>
    <row r="7" spans="1:7" ht="15">
      <c r="A7" s="2"/>
      <c r="B7" s="2"/>
      <c r="C7" s="2"/>
      <c r="D7" s="2"/>
      <c r="E7" s="2"/>
      <c r="F7" s="2"/>
      <c r="G7" s="2"/>
    </row>
    <row r="8" spans="1:7" ht="15">
      <c r="A8" s="2"/>
      <c r="B8" s="3"/>
      <c r="C8" s="4"/>
      <c r="D8" s="2"/>
      <c r="E8" s="4"/>
      <c r="F8" s="4"/>
      <c r="G8" s="4"/>
    </row>
    <row r="9" spans="1:7" ht="15">
      <c r="A9" s="5"/>
      <c r="B9" s="6" t="s">
        <v>0</v>
      </c>
      <c r="C9" s="145" t="s">
        <v>1</v>
      </c>
      <c r="D9" s="7"/>
      <c r="E9" s="153" t="s">
        <v>2</v>
      </c>
      <c r="F9" s="154"/>
      <c r="G9" s="124">
        <v>25000</v>
      </c>
    </row>
    <row r="10" spans="1:7" ht="21.95" customHeight="1">
      <c r="A10" s="5"/>
      <c r="B10" s="8" t="s">
        <v>3</v>
      </c>
      <c r="C10" s="144" t="s">
        <v>4</v>
      </c>
      <c r="D10" s="9"/>
      <c r="E10" s="155" t="s">
        <v>5</v>
      </c>
      <c r="F10" s="156"/>
      <c r="G10" s="123" t="s">
        <v>6</v>
      </c>
    </row>
    <row r="11" spans="1:7" ht="15">
      <c r="A11" s="5"/>
      <c r="B11" s="8" t="s">
        <v>7</v>
      </c>
      <c r="C11" s="140" t="s">
        <v>8</v>
      </c>
      <c r="D11" s="9"/>
      <c r="E11" s="155" t="s">
        <v>9</v>
      </c>
      <c r="F11" s="156"/>
      <c r="G11" s="124">
        <v>450</v>
      </c>
    </row>
    <row r="12" spans="1:7" ht="15">
      <c r="A12" s="5"/>
      <c r="B12" s="8" t="s">
        <v>10</v>
      </c>
      <c r="C12" s="140" t="s">
        <v>11</v>
      </c>
      <c r="D12" s="9"/>
      <c r="E12" s="121" t="s">
        <v>12</v>
      </c>
      <c r="F12" s="122"/>
      <c r="G12" s="124">
        <f>+G11*G9</f>
        <v>11250000</v>
      </c>
    </row>
    <row r="13" spans="1:7" ht="15">
      <c r="A13" s="5"/>
      <c r="B13" s="8" t="s">
        <v>13</v>
      </c>
      <c r="C13" s="140" t="s">
        <v>14</v>
      </c>
      <c r="D13" s="9"/>
      <c r="E13" s="155" t="s">
        <v>15</v>
      </c>
      <c r="F13" s="156"/>
      <c r="G13" s="125" t="s">
        <v>16</v>
      </c>
    </row>
    <row r="14" spans="1:7" ht="15">
      <c r="A14" s="5"/>
      <c r="B14" s="8" t="s">
        <v>17</v>
      </c>
      <c r="C14" s="10" t="s">
        <v>18</v>
      </c>
      <c r="D14" s="9"/>
      <c r="E14" s="155" t="s">
        <v>19</v>
      </c>
      <c r="F14" s="156"/>
      <c r="G14" s="125" t="s">
        <v>20</v>
      </c>
    </row>
    <row r="15" spans="1:7" ht="15">
      <c r="A15" s="5"/>
      <c r="B15" s="8" t="s">
        <v>21</v>
      </c>
      <c r="C15" s="141">
        <v>44713</v>
      </c>
      <c r="D15" s="9"/>
      <c r="E15" s="157" t="s">
        <v>22</v>
      </c>
      <c r="F15" s="158"/>
      <c r="G15" s="126" t="s">
        <v>23</v>
      </c>
    </row>
    <row r="16" spans="1:7" ht="15">
      <c r="A16" s="2"/>
      <c r="B16" s="11"/>
      <c r="C16" s="12"/>
      <c r="D16" s="13"/>
      <c r="E16" s="14"/>
      <c r="F16" s="14"/>
      <c r="G16" s="15"/>
    </row>
    <row r="17" spans="1:7" ht="15">
      <c r="A17" s="16"/>
      <c r="B17" s="149" t="s">
        <v>24</v>
      </c>
      <c r="C17" s="150"/>
      <c r="D17" s="150"/>
      <c r="E17" s="150"/>
      <c r="F17" s="150"/>
      <c r="G17" s="150"/>
    </row>
    <row r="18" spans="1:7" ht="15">
      <c r="A18" s="2"/>
      <c r="B18" s="17"/>
      <c r="C18" s="18"/>
      <c r="D18" s="18"/>
      <c r="E18" s="18"/>
      <c r="F18" s="19"/>
      <c r="G18" s="19"/>
    </row>
    <row r="19" spans="1:7" ht="15">
      <c r="A19" s="5"/>
      <c r="B19" s="20" t="s">
        <v>25</v>
      </c>
      <c r="C19" s="21"/>
      <c r="D19" s="22"/>
      <c r="E19" s="22"/>
      <c r="F19" s="22"/>
      <c r="G19" s="22"/>
    </row>
    <row r="20" spans="1:7" ht="24">
      <c r="A20" s="16"/>
      <c r="B20" s="23" t="s">
        <v>26</v>
      </c>
      <c r="C20" s="23" t="s">
        <v>27</v>
      </c>
      <c r="D20" s="23" t="s">
        <v>28</v>
      </c>
      <c r="E20" s="23" t="s">
        <v>29</v>
      </c>
      <c r="F20" s="23" t="s">
        <v>30</v>
      </c>
      <c r="G20" s="23" t="s">
        <v>31</v>
      </c>
    </row>
    <row r="21" spans="1:7" ht="15">
      <c r="A21" s="16"/>
      <c r="B21" s="130" t="s">
        <v>32</v>
      </c>
      <c r="C21" s="128" t="s">
        <v>33</v>
      </c>
      <c r="D21" s="128">
        <v>6</v>
      </c>
      <c r="E21" s="129" t="s">
        <v>34</v>
      </c>
      <c r="F21" s="131">
        <v>25000</v>
      </c>
      <c r="G21" s="132">
        <f t="shared" ref="G21:G23" si="0">D21*F21</f>
        <v>150000</v>
      </c>
    </row>
    <row r="22" spans="1:7" ht="15">
      <c r="A22" s="16"/>
      <c r="B22" s="130" t="s">
        <v>35</v>
      </c>
      <c r="C22" s="128" t="s">
        <v>33</v>
      </c>
      <c r="D22" s="128">
        <v>16</v>
      </c>
      <c r="E22" s="129" t="s">
        <v>36</v>
      </c>
      <c r="F22" s="131">
        <v>25000</v>
      </c>
      <c r="G22" s="132">
        <f t="shared" si="0"/>
        <v>400000</v>
      </c>
    </row>
    <row r="23" spans="1:7" ht="15">
      <c r="A23" s="16"/>
      <c r="B23" s="130" t="s">
        <v>37</v>
      </c>
      <c r="C23" s="128" t="s">
        <v>33</v>
      </c>
      <c r="D23" s="128">
        <v>2</v>
      </c>
      <c r="E23" s="129" t="s">
        <v>38</v>
      </c>
      <c r="F23" s="131">
        <v>25000</v>
      </c>
      <c r="G23" s="132">
        <f t="shared" si="0"/>
        <v>50000</v>
      </c>
    </row>
    <row r="24" spans="1:7" ht="15">
      <c r="A24" s="16"/>
      <c r="B24" s="130" t="s">
        <v>39</v>
      </c>
      <c r="C24" s="128" t="s">
        <v>33</v>
      </c>
      <c r="D24" s="128">
        <v>4</v>
      </c>
      <c r="E24" s="129" t="s">
        <v>40</v>
      </c>
      <c r="F24" s="131">
        <v>25000</v>
      </c>
      <c r="G24" s="132">
        <f>D24*F24</f>
        <v>100000</v>
      </c>
    </row>
    <row r="25" spans="1:7" ht="15">
      <c r="A25" s="16"/>
      <c r="B25" s="130" t="s">
        <v>41</v>
      </c>
      <c r="C25" s="128" t="s">
        <v>33</v>
      </c>
      <c r="D25" s="128">
        <v>3</v>
      </c>
      <c r="E25" s="129" t="s">
        <v>42</v>
      </c>
      <c r="F25" s="131">
        <v>25000</v>
      </c>
      <c r="G25" s="127">
        <f>D25*F25</f>
        <v>75000</v>
      </c>
    </row>
    <row r="26" spans="1:7" ht="15">
      <c r="A26" s="16"/>
      <c r="B26" s="130" t="s">
        <v>43</v>
      </c>
      <c r="C26" s="128" t="s">
        <v>33</v>
      </c>
      <c r="D26" s="128">
        <v>5</v>
      </c>
      <c r="E26" s="129" t="s">
        <v>44</v>
      </c>
      <c r="F26" s="131">
        <v>25000</v>
      </c>
      <c r="G26" s="127">
        <f t="shared" ref="G26:G27" si="1">D26*F26</f>
        <v>125000</v>
      </c>
    </row>
    <row r="27" spans="1:7" ht="15">
      <c r="A27" s="16"/>
      <c r="B27" s="130" t="s">
        <v>45</v>
      </c>
      <c r="C27" s="128" t="s">
        <v>33</v>
      </c>
      <c r="D27" s="133">
        <v>25</v>
      </c>
      <c r="E27" s="129" t="s">
        <v>46</v>
      </c>
      <c r="F27" s="131">
        <v>25000</v>
      </c>
      <c r="G27" s="127">
        <f t="shared" si="1"/>
        <v>625000</v>
      </c>
    </row>
    <row r="28" spans="1:7" ht="15">
      <c r="A28" s="16"/>
      <c r="B28" s="25" t="s">
        <v>47</v>
      </c>
      <c r="C28" s="26"/>
      <c r="D28" s="26"/>
      <c r="E28" s="26"/>
      <c r="F28" s="27"/>
      <c r="G28" s="28">
        <f>SUM(G21:G27)</f>
        <v>1525000</v>
      </c>
    </row>
    <row r="29" spans="1:7" ht="15">
      <c r="A29" s="2"/>
      <c r="B29" s="17"/>
      <c r="C29" s="19"/>
      <c r="D29" s="19"/>
      <c r="E29" s="19"/>
      <c r="F29" s="29"/>
      <c r="G29" s="29"/>
    </row>
    <row r="30" spans="1:7" ht="15">
      <c r="A30" s="5"/>
      <c r="B30" s="30" t="s">
        <v>48</v>
      </c>
      <c r="C30" s="31"/>
      <c r="D30" s="32"/>
      <c r="E30" s="32"/>
      <c r="F30" s="33"/>
      <c r="G30" s="33"/>
    </row>
    <row r="31" spans="1:7" ht="24">
      <c r="A31" s="5"/>
      <c r="B31" s="34" t="s">
        <v>26</v>
      </c>
      <c r="C31" s="35" t="s">
        <v>27</v>
      </c>
      <c r="D31" s="35" t="s">
        <v>28</v>
      </c>
      <c r="E31" s="34" t="s">
        <v>29</v>
      </c>
      <c r="F31" s="35" t="s">
        <v>30</v>
      </c>
      <c r="G31" s="34" t="s">
        <v>31</v>
      </c>
    </row>
    <row r="32" spans="1:7" ht="15">
      <c r="A32" s="5"/>
      <c r="B32" s="36"/>
      <c r="C32" s="37" t="s">
        <v>49</v>
      </c>
      <c r="D32" s="37"/>
      <c r="E32" s="37"/>
      <c r="F32" s="36"/>
      <c r="G32" s="36"/>
    </row>
    <row r="33" spans="1:7" ht="15">
      <c r="A33" s="5"/>
      <c r="B33" s="38" t="s">
        <v>50</v>
      </c>
      <c r="C33" s="39"/>
      <c r="D33" s="39"/>
      <c r="E33" s="39"/>
      <c r="F33" s="40"/>
      <c r="G33" s="40"/>
    </row>
    <row r="34" spans="1:7" ht="15">
      <c r="A34" s="2"/>
      <c r="B34" s="41"/>
      <c r="C34" s="42"/>
      <c r="D34" s="42"/>
      <c r="E34" s="42"/>
      <c r="F34" s="43"/>
      <c r="G34" s="43"/>
    </row>
    <row r="35" spans="1:7" ht="15">
      <c r="A35" s="5"/>
      <c r="B35" s="30" t="s">
        <v>51</v>
      </c>
      <c r="C35" s="31"/>
      <c r="D35" s="32"/>
      <c r="E35" s="32"/>
      <c r="F35" s="33"/>
      <c r="G35" s="33"/>
    </row>
    <row r="36" spans="1:7" ht="24">
      <c r="A36" s="5"/>
      <c r="B36" s="44" t="s">
        <v>26</v>
      </c>
      <c r="C36" s="44" t="s">
        <v>27</v>
      </c>
      <c r="D36" s="44" t="s">
        <v>28</v>
      </c>
      <c r="E36" s="44" t="s">
        <v>29</v>
      </c>
      <c r="F36" s="45" t="s">
        <v>30</v>
      </c>
      <c r="G36" s="44" t="s">
        <v>31</v>
      </c>
    </row>
    <row r="37" spans="1:7" ht="15">
      <c r="A37" s="16"/>
      <c r="B37" s="130" t="s">
        <v>52</v>
      </c>
      <c r="C37" s="128" t="s">
        <v>53</v>
      </c>
      <c r="D37" s="146">
        <v>0.26041666666666669</v>
      </c>
      <c r="E37" s="129" t="s">
        <v>54</v>
      </c>
      <c r="F37" s="147">
        <v>240000</v>
      </c>
      <c r="G37" s="132">
        <f t="shared" ref="G37:G40" si="2">D37*F37</f>
        <v>62500.000000000007</v>
      </c>
    </row>
    <row r="38" spans="1:7" ht="15">
      <c r="A38" s="16"/>
      <c r="B38" s="130" t="s">
        <v>55</v>
      </c>
      <c r="C38" s="128" t="s">
        <v>53</v>
      </c>
      <c r="D38" s="146">
        <v>0.19479166666666667</v>
      </c>
      <c r="E38" s="129" t="s">
        <v>54</v>
      </c>
      <c r="F38" s="147">
        <v>240000</v>
      </c>
      <c r="G38" s="132">
        <f t="shared" si="2"/>
        <v>46750</v>
      </c>
    </row>
    <row r="39" spans="1:7" ht="15">
      <c r="A39" s="16"/>
      <c r="B39" s="130" t="s">
        <v>56</v>
      </c>
      <c r="C39" s="128" t="s">
        <v>53</v>
      </c>
      <c r="D39" s="146">
        <v>0.13020833333333334</v>
      </c>
      <c r="E39" s="129" t="s">
        <v>57</v>
      </c>
      <c r="F39" s="147">
        <v>240000</v>
      </c>
      <c r="G39" s="132">
        <f t="shared" si="2"/>
        <v>31250.000000000004</v>
      </c>
    </row>
    <row r="40" spans="1:7" ht="15">
      <c r="A40" s="16"/>
      <c r="B40" s="130" t="s">
        <v>58</v>
      </c>
      <c r="C40" s="128" t="s">
        <v>53</v>
      </c>
      <c r="D40" s="146">
        <v>0.390625</v>
      </c>
      <c r="E40" s="129" t="s">
        <v>59</v>
      </c>
      <c r="F40" s="147">
        <v>240000</v>
      </c>
      <c r="G40" s="132">
        <f t="shared" si="2"/>
        <v>93750</v>
      </c>
    </row>
    <row r="41" spans="1:7" ht="15">
      <c r="A41" s="16"/>
      <c r="B41" s="134" t="s">
        <v>60</v>
      </c>
      <c r="C41" s="128" t="s">
        <v>53</v>
      </c>
      <c r="D41" s="146">
        <v>0.26041666666666669</v>
      </c>
      <c r="E41" s="129" t="s">
        <v>61</v>
      </c>
      <c r="F41" s="147">
        <v>240000</v>
      </c>
      <c r="G41" s="132">
        <f>D41*F41</f>
        <v>62500.000000000007</v>
      </c>
    </row>
    <row r="42" spans="1:7" ht="15">
      <c r="A42" s="5"/>
      <c r="B42" s="46" t="s">
        <v>62</v>
      </c>
      <c r="C42" s="47"/>
      <c r="D42" s="47"/>
      <c r="E42" s="47"/>
      <c r="F42" s="48"/>
      <c r="G42" s="49">
        <f>SUM(G37:G41)</f>
        <v>296750</v>
      </c>
    </row>
    <row r="43" spans="1:7" ht="15">
      <c r="A43" s="2"/>
      <c r="B43" s="41"/>
      <c r="C43" s="42"/>
      <c r="D43" s="42"/>
      <c r="E43" s="42"/>
      <c r="F43" s="43"/>
      <c r="G43" s="43"/>
    </row>
    <row r="44" spans="1:7" ht="15">
      <c r="A44" s="5"/>
      <c r="B44" s="30" t="s">
        <v>63</v>
      </c>
      <c r="C44" s="31"/>
      <c r="D44" s="32"/>
      <c r="E44" s="32"/>
      <c r="F44" s="33"/>
      <c r="G44" s="33"/>
    </row>
    <row r="45" spans="1:7" ht="24">
      <c r="A45" s="5"/>
      <c r="B45" s="45" t="s">
        <v>64</v>
      </c>
      <c r="C45" s="45" t="s">
        <v>65</v>
      </c>
      <c r="D45" s="45" t="s">
        <v>66</v>
      </c>
      <c r="E45" s="45" t="s">
        <v>29</v>
      </c>
      <c r="F45" s="45" t="s">
        <v>30</v>
      </c>
      <c r="G45" s="45" t="s">
        <v>31</v>
      </c>
    </row>
    <row r="46" spans="1:7" ht="15">
      <c r="A46" s="16"/>
      <c r="B46" s="130" t="s">
        <v>67</v>
      </c>
      <c r="C46" s="128" t="s">
        <v>68</v>
      </c>
      <c r="D46" s="148">
        <v>8500</v>
      </c>
      <c r="E46" s="129" t="s">
        <v>69</v>
      </c>
      <c r="F46" s="136">
        <v>170</v>
      </c>
      <c r="G46" s="136">
        <f>F46*D46</f>
        <v>1445000</v>
      </c>
    </row>
    <row r="47" spans="1:7" ht="15">
      <c r="A47" s="16"/>
      <c r="B47" s="137" t="s">
        <v>70</v>
      </c>
      <c r="C47" s="138"/>
      <c r="D47" s="138"/>
      <c r="E47" s="139"/>
      <c r="F47" s="136"/>
      <c r="G47" s="136"/>
    </row>
    <row r="48" spans="1:7" ht="15">
      <c r="A48" s="16"/>
      <c r="B48" s="130" t="s">
        <v>71</v>
      </c>
      <c r="C48" s="128" t="s">
        <v>72</v>
      </c>
      <c r="D48" s="128">
        <v>300</v>
      </c>
      <c r="E48" s="129" t="s">
        <v>73</v>
      </c>
      <c r="F48" s="136">
        <v>672</v>
      </c>
      <c r="G48" s="136">
        <f t="shared" ref="G48:G67" si="3">F48*D48</f>
        <v>201600</v>
      </c>
    </row>
    <row r="49" spans="1:7" ht="15">
      <c r="A49" s="16"/>
      <c r="B49" s="130" t="s">
        <v>74</v>
      </c>
      <c r="C49" s="128" t="s">
        <v>72</v>
      </c>
      <c r="D49" s="128">
        <v>200</v>
      </c>
      <c r="E49" s="129" t="s">
        <v>75</v>
      </c>
      <c r="F49" s="136">
        <v>1030</v>
      </c>
      <c r="G49" s="136">
        <f t="shared" si="3"/>
        <v>206000</v>
      </c>
    </row>
    <row r="50" spans="1:7" ht="15">
      <c r="A50" s="16"/>
      <c r="B50" s="130" t="s">
        <v>76</v>
      </c>
      <c r="C50" s="128" t="s">
        <v>72</v>
      </c>
      <c r="D50" s="128">
        <v>150</v>
      </c>
      <c r="E50" s="129" t="s">
        <v>75</v>
      </c>
      <c r="F50" s="136">
        <v>1736</v>
      </c>
      <c r="G50" s="136">
        <f t="shared" si="3"/>
        <v>260400</v>
      </c>
    </row>
    <row r="51" spans="1:7" ht="15">
      <c r="A51" s="16"/>
      <c r="B51" s="137" t="s">
        <v>77</v>
      </c>
      <c r="C51" s="138"/>
      <c r="D51" s="138"/>
      <c r="E51" s="139"/>
      <c r="F51" s="136"/>
      <c r="G51" s="136"/>
    </row>
    <row r="52" spans="1:7" ht="15">
      <c r="A52" s="16"/>
      <c r="B52" s="130" t="s">
        <v>78</v>
      </c>
      <c r="C52" s="128" t="s">
        <v>79</v>
      </c>
      <c r="D52" s="128">
        <v>0.5</v>
      </c>
      <c r="E52" s="129" t="s">
        <v>80</v>
      </c>
      <c r="F52" s="136">
        <v>27090</v>
      </c>
      <c r="G52" s="136">
        <f t="shared" si="3"/>
        <v>13545</v>
      </c>
    </row>
    <row r="53" spans="1:7" ht="15">
      <c r="A53" s="16"/>
      <c r="B53" s="137" t="s">
        <v>81</v>
      </c>
      <c r="C53" s="138"/>
      <c r="D53" s="138"/>
      <c r="E53" s="139"/>
      <c r="F53" s="136"/>
      <c r="G53" s="136"/>
    </row>
    <row r="54" spans="1:7" ht="15">
      <c r="A54" s="16"/>
      <c r="B54" s="130" t="s">
        <v>82</v>
      </c>
      <c r="C54" s="128" t="s">
        <v>79</v>
      </c>
      <c r="D54" s="128">
        <v>2</v>
      </c>
      <c r="E54" s="129" t="s">
        <v>54</v>
      </c>
      <c r="F54" s="136">
        <v>5344</v>
      </c>
      <c r="G54" s="136">
        <f t="shared" si="3"/>
        <v>10688</v>
      </c>
    </row>
    <row r="55" spans="1:7" ht="15">
      <c r="A55" s="16"/>
      <c r="B55" s="130" t="s">
        <v>83</v>
      </c>
      <c r="C55" s="128" t="s">
        <v>79</v>
      </c>
      <c r="D55" s="128">
        <v>2</v>
      </c>
      <c r="E55" s="129" t="s">
        <v>84</v>
      </c>
      <c r="F55" s="136">
        <v>51534</v>
      </c>
      <c r="G55" s="136">
        <f t="shared" si="3"/>
        <v>103068</v>
      </c>
    </row>
    <row r="56" spans="1:7" ht="15">
      <c r="A56" s="16"/>
      <c r="B56" s="130" t="s">
        <v>85</v>
      </c>
      <c r="C56" s="128" t="s">
        <v>79</v>
      </c>
      <c r="D56" s="128">
        <v>0.5</v>
      </c>
      <c r="E56" s="129" t="s">
        <v>42</v>
      </c>
      <c r="F56" s="136">
        <v>72290</v>
      </c>
      <c r="G56" s="136">
        <f t="shared" si="3"/>
        <v>36145</v>
      </c>
    </row>
    <row r="57" spans="1:7" ht="15">
      <c r="A57" s="16"/>
      <c r="B57" s="137" t="s">
        <v>86</v>
      </c>
      <c r="C57" s="138"/>
      <c r="D57" s="138"/>
      <c r="E57" s="139"/>
      <c r="F57" s="136"/>
      <c r="G57" s="136"/>
    </row>
    <row r="58" spans="1:7" ht="15">
      <c r="A58" s="16"/>
      <c r="B58" s="130" t="s">
        <v>87</v>
      </c>
      <c r="C58" s="128" t="s">
        <v>79</v>
      </c>
      <c r="D58" s="128">
        <v>1</v>
      </c>
      <c r="E58" s="129" t="s">
        <v>88</v>
      </c>
      <c r="F58" s="136">
        <v>9903</v>
      </c>
      <c r="G58" s="136">
        <f t="shared" si="3"/>
        <v>9903</v>
      </c>
    </row>
    <row r="59" spans="1:7" ht="15">
      <c r="A59" s="16"/>
      <c r="B59" s="130" t="s">
        <v>89</v>
      </c>
      <c r="C59" s="128" t="s">
        <v>79</v>
      </c>
      <c r="D59" s="128">
        <v>1</v>
      </c>
      <c r="E59" s="129" t="s">
        <v>88</v>
      </c>
      <c r="F59" s="136">
        <v>35060</v>
      </c>
      <c r="G59" s="136">
        <f t="shared" si="3"/>
        <v>35060</v>
      </c>
    </row>
    <row r="60" spans="1:7" ht="15">
      <c r="A60" s="16"/>
      <c r="B60" s="137" t="s">
        <v>90</v>
      </c>
      <c r="C60" s="138"/>
      <c r="D60" s="138"/>
      <c r="E60" s="139"/>
      <c r="F60" s="136"/>
      <c r="G60" s="136"/>
    </row>
    <row r="61" spans="1:7" ht="15">
      <c r="A61" s="16"/>
      <c r="B61" s="130" t="s">
        <v>91</v>
      </c>
      <c r="C61" s="128" t="s">
        <v>79</v>
      </c>
      <c r="D61" s="128">
        <v>3</v>
      </c>
      <c r="E61" s="129" t="s">
        <v>42</v>
      </c>
      <c r="F61" s="136">
        <v>9576</v>
      </c>
      <c r="G61" s="136">
        <f t="shared" si="3"/>
        <v>28728</v>
      </c>
    </row>
    <row r="62" spans="1:7" ht="15">
      <c r="A62" s="16"/>
      <c r="B62" s="130" t="s">
        <v>92</v>
      </c>
      <c r="C62" s="128" t="s">
        <v>79</v>
      </c>
      <c r="D62" s="128">
        <v>3</v>
      </c>
      <c r="E62" s="129" t="s">
        <v>57</v>
      </c>
      <c r="F62" s="136">
        <v>22292</v>
      </c>
      <c r="G62" s="136">
        <f t="shared" si="3"/>
        <v>66876</v>
      </c>
    </row>
    <row r="63" spans="1:7" ht="15">
      <c r="A63" s="16"/>
      <c r="B63" s="130" t="s">
        <v>93</v>
      </c>
      <c r="C63" s="128" t="s">
        <v>79</v>
      </c>
      <c r="D63" s="128">
        <v>4</v>
      </c>
      <c r="E63" s="129" t="s">
        <v>38</v>
      </c>
      <c r="F63" s="136">
        <v>6426</v>
      </c>
      <c r="G63" s="136">
        <f t="shared" si="3"/>
        <v>25704</v>
      </c>
    </row>
    <row r="64" spans="1:7" ht="15">
      <c r="A64" s="16"/>
      <c r="B64" s="130" t="s">
        <v>94</v>
      </c>
      <c r="C64" s="128" t="s">
        <v>79</v>
      </c>
      <c r="D64" s="128">
        <v>3</v>
      </c>
      <c r="E64" s="129" t="s">
        <v>95</v>
      </c>
      <c r="F64" s="136">
        <v>8190</v>
      </c>
      <c r="G64" s="136">
        <f t="shared" si="3"/>
        <v>24570</v>
      </c>
    </row>
    <row r="65" spans="1:7" ht="15">
      <c r="A65" s="16"/>
      <c r="B65" s="130" t="s">
        <v>96</v>
      </c>
      <c r="C65" s="128" t="s">
        <v>72</v>
      </c>
      <c r="D65" s="128">
        <v>250</v>
      </c>
      <c r="E65" s="129" t="s">
        <v>73</v>
      </c>
      <c r="F65" s="136">
        <v>3000</v>
      </c>
      <c r="G65" s="136">
        <f t="shared" si="3"/>
        <v>750000</v>
      </c>
    </row>
    <row r="66" spans="1:7" ht="15">
      <c r="A66" s="16"/>
      <c r="B66" s="130" t="s">
        <v>97</v>
      </c>
      <c r="C66" s="128" t="s">
        <v>72</v>
      </c>
      <c r="D66" s="128">
        <v>350</v>
      </c>
      <c r="E66" s="129" t="s">
        <v>54</v>
      </c>
      <c r="F66" s="136">
        <v>3024</v>
      </c>
      <c r="G66" s="136">
        <f t="shared" si="3"/>
        <v>1058400</v>
      </c>
    </row>
    <row r="67" spans="1:7" ht="15">
      <c r="A67" s="16"/>
      <c r="B67" s="130" t="s">
        <v>98</v>
      </c>
      <c r="C67" s="128" t="s">
        <v>99</v>
      </c>
      <c r="D67" s="135">
        <v>1000</v>
      </c>
      <c r="E67" s="129" t="s">
        <v>54</v>
      </c>
      <c r="F67" s="136">
        <v>160</v>
      </c>
      <c r="G67" s="136">
        <f t="shared" si="3"/>
        <v>160000</v>
      </c>
    </row>
    <row r="68" spans="1:7" ht="15">
      <c r="A68" s="5"/>
      <c r="B68" s="53" t="s">
        <v>100</v>
      </c>
      <c r="C68" s="54"/>
      <c r="D68" s="54"/>
      <c r="E68" s="54"/>
      <c r="F68" s="55"/>
      <c r="G68" s="56">
        <f>SUM(G46:G67)</f>
        <v>4435687</v>
      </c>
    </row>
    <row r="69" spans="1:7" ht="15">
      <c r="A69" s="2"/>
      <c r="B69" s="41"/>
      <c r="C69" s="42"/>
      <c r="D69" s="42"/>
      <c r="E69" s="57"/>
      <c r="F69" s="43"/>
      <c r="G69" s="43"/>
    </row>
    <row r="70" spans="1:7" ht="15">
      <c r="A70" s="5"/>
      <c r="B70" s="30" t="s">
        <v>101</v>
      </c>
      <c r="C70" s="31"/>
      <c r="D70" s="32"/>
      <c r="E70" s="32"/>
      <c r="F70" s="33"/>
      <c r="G70" s="33"/>
    </row>
    <row r="71" spans="1:7" ht="24">
      <c r="A71" s="5"/>
      <c r="B71" s="44" t="s">
        <v>102</v>
      </c>
      <c r="C71" s="45" t="s">
        <v>65</v>
      </c>
      <c r="D71" s="45" t="s">
        <v>66</v>
      </c>
      <c r="E71" s="44" t="s">
        <v>29</v>
      </c>
      <c r="F71" s="45" t="s">
        <v>30</v>
      </c>
      <c r="G71" s="44" t="s">
        <v>31</v>
      </c>
    </row>
    <row r="72" spans="1:7" ht="15">
      <c r="A72" s="16"/>
      <c r="B72" s="120"/>
      <c r="C72" s="50"/>
      <c r="D72" s="51"/>
      <c r="E72" s="24"/>
      <c r="F72" s="58"/>
      <c r="G72" s="51"/>
    </row>
    <row r="73" spans="1:7" ht="15">
      <c r="A73" s="16"/>
      <c r="B73" s="59" t="s">
        <v>103</v>
      </c>
      <c r="C73" s="52"/>
      <c r="D73" s="51"/>
      <c r="E73" s="60"/>
      <c r="F73" s="58"/>
      <c r="G73" s="51"/>
    </row>
    <row r="74" spans="1:7" ht="15">
      <c r="A74" s="5"/>
      <c r="B74" s="61" t="s">
        <v>104</v>
      </c>
      <c r="C74" s="62"/>
      <c r="D74" s="62"/>
      <c r="E74" s="62"/>
      <c r="F74" s="63"/>
      <c r="G74" s="64"/>
    </row>
    <row r="75" spans="1:7" ht="15">
      <c r="A75" s="2"/>
      <c r="B75" s="81"/>
      <c r="C75" s="81"/>
      <c r="D75" s="81"/>
      <c r="E75" s="81"/>
      <c r="F75" s="82"/>
      <c r="G75" s="82"/>
    </row>
    <row r="76" spans="1:7" ht="15">
      <c r="A76" s="78"/>
      <c r="B76" s="83" t="s">
        <v>105</v>
      </c>
      <c r="C76" s="84"/>
      <c r="D76" s="84"/>
      <c r="E76" s="84"/>
      <c r="F76" s="84"/>
      <c r="G76" s="85">
        <f>G28+G42+G68+G74</f>
        <v>6257437</v>
      </c>
    </row>
    <row r="77" spans="1:7" ht="15">
      <c r="A77" s="78"/>
      <c r="B77" s="86" t="s">
        <v>106</v>
      </c>
      <c r="C77" s="66"/>
      <c r="D77" s="66"/>
      <c r="E77" s="66"/>
      <c r="F77" s="66"/>
      <c r="G77" s="87">
        <f>G76*0.05</f>
        <v>312871.85000000003</v>
      </c>
    </row>
    <row r="78" spans="1:7" ht="15">
      <c r="A78" s="78"/>
      <c r="B78" s="88" t="s">
        <v>107</v>
      </c>
      <c r="C78" s="65"/>
      <c r="D78" s="65"/>
      <c r="E78" s="65"/>
      <c r="F78" s="65"/>
      <c r="G78" s="89">
        <f>G77+G76</f>
        <v>6570308.8499999996</v>
      </c>
    </row>
    <row r="79" spans="1:7" ht="15">
      <c r="A79" s="78"/>
      <c r="B79" s="86" t="s">
        <v>108</v>
      </c>
      <c r="C79" s="66"/>
      <c r="D79" s="66"/>
      <c r="E79" s="66"/>
      <c r="F79" s="66"/>
      <c r="G79" s="87">
        <f>G12</f>
        <v>11250000</v>
      </c>
    </row>
    <row r="80" spans="1:7" ht="15">
      <c r="A80" s="78"/>
      <c r="B80" s="90" t="s">
        <v>109</v>
      </c>
      <c r="C80" s="91"/>
      <c r="D80" s="91"/>
      <c r="E80" s="91"/>
      <c r="F80" s="91"/>
      <c r="G80" s="92">
        <f>G79-G78</f>
        <v>4679691.1500000004</v>
      </c>
    </row>
    <row r="81" spans="1:7" ht="15">
      <c r="A81" s="78"/>
      <c r="B81" s="79" t="s">
        <v>110</v>
      </c>
      <c r="C81" s="80"/>
      <c r="D81" s="80"/>
      <c r="E81" s="80"/>
      <c r="F81" s="80"/>
      <c r="G81" s="75"/>
    </row>
    <row r="82" spans="1:7" ht="15.75" thickBot="1">
      <c r="A82" s="78"/>
      <c r="B82" s="93"/>
      <c r="C82" s="80"/>
      <c r="D82" s="80"/>
      <c r="E82" s="80"/>
      <c r="F82" s="80"/>
      <c r="G82" s="75"/>
    </row>
    <row r="83" spans="1:7" ht="15">
      <c r="A83" s="78"/>
      <c r="B83" s="105" t="s">
        <v>111</v>
      </c>
      <c r="C83" s="106"/>
      <c r="D83" s="106"/>
      <c r="E83" s="106"/>
      <c r="F83" s="107"/>
      <c r="G83" s="75"/>
    </row>
    <row r="84" spans="1:7" ht="15">
      <c r="A84" s="78"/>
      <c r="B84" s="108" t="s">
        <v>112</v>
      </c>
      <c r="C84" s="77"/>
      <c r="D84" s="77"/>
      <c r="E84" s="77"/>
      <c r="F84" s="109"/>
      <c r="G84" s="75"/>
    </row>
    <row r="85" spans="1:7" ht="15">
      <c r="A85" s="78"/>
      <c r="B85" s="108" t="s">
        <v>113</v>
      </c>
      <c r="C85" s="77"/>
      <c r="D85" s="77"/>
      <c r="E85" s="77"/>
      <c r="F85" s="109"/>
      <c r="G85" s="75"/>
    </row>
    <row r="86" spans="1:7" ht="15">
      <c r="A86" s="78"/>
      <c r="B86" s="108" t="s">
        <v>114</v>
      </c>
      <c r="C86" s="77"/>
      <c r="D86" s="77"/>
      <c r="E86" s="77"/>
      <c r="F86" s="109"/>
      <c r="G86" s="75"/>
    </row>
    <row r="87" spans="1:7" ht="15">
      <c r="A87" s="78"/>
      <c r="B87" s="108" t="s">
        <v>115</v>
      </c>
      <c r="C87" s="77"/>
      <c r="D87" s="77"/>
      <c r="E87" s="77"/>
      <c r="F87" s="109"/>
      <c r="G87" s="75"/>
    </row>
    <row r="88" spans="1:7" ht="15">
      <c r="A88" s="78"/>
      <c r="B88" s="108" t="s">
        <v>116</v>
      </c>
      <c r="C88" s="77"/>
      <c r="D88" s="77"/>
      <c r="E88" s="77"/>
      <c r="F88" s="109"/>
      <c r="G88" s="75"/>
    </row>
    <row r="89" spans="1:7" ht="15.75" thickBot="1">
      <c r="A89" s="78"/>
      <c r="B89" s="110" t="s">
        <v>117</v>
      </c>
      <c r="C89" s="111"/>
      <c r="D89" s="111"/>
      <c r="E89" s="111"/>
      <c r="F89" s="112"/>
      <c r="G89" s="75"/>
    </row>
    <row r="90" spans="1:7" ht="15">
      <c r="A90" s="78"/>
      <c r="B90" s="103"/>
      <c r="C90" s="77"/>
      <c r="D90" s="77"/>
      <c r="E90" s="77"/>
      <c r="F90" s="77"/>
      <c r="G90" s="75"/>
    </row>
    <row r="91" spans="1:7" ht="15.75" thickBot="1">
      <c r="A91" s="78"/>
      <c r="B91" s="151" t="s">
        <v>118</v>
      </c>
      <c r="C91" s="152"/>
      <c r="D91" s="102"/>
      <c r="E91" s="68"/>
      <c r="F91" s="68"/>
      <c r="G91" s="75"/>
    </row>
    <row r="92" spans="1:7" ht="15">
      <c r="A92" s="78"/>
      <c r="B92" s="95" t="s">
        <v>102</v>
      </c>
      <c r="C92" s="69" t="s">
        <v>119</v>
      </c>
      <c r="D92" s="96" t="s">
        <v>120</v>
      </c>
      <c r="E92" s="68"/>
      <c r="F92" s="68"/>
      <c r="G92" s="75"/>
    </row>
    <row r="93" spans="1:7" ht="15">
      <c r="A93" s="78"/>
      <c r="B93" s="97" t="s">
        <v>121</v>
      </c>
      <c r="C93" s="70">
        <f>G28</f>
        <v>1525000</v>
      </c>
      <c r="D93" s="98">
        <f>(C93/C99)</f>
        <v>0.23210476627746351</v>
      </c>
      <c r="E93" s="68"/>
      <c r="F93" s="68"/>
      <c r="G93" s="75"/>
    </row>
    <row r="94" spans="1:7" ht="15">
      <c r="A94" s="78"/>
      <c r="B94" s="97" t="s">
        <v>122</v>
      </c>
      <c r="C94" s="71">
        <f>G33</f>
        <v>0</v>
      </c>
      <c r="D94" s="98">
        <v>0</v>
      </c>
      <c r="E94" s="68"/>
      <c r="F94" s="68"/>
      <c r="G94" s="75"/>
    </row>
    <row r="95" spans="1:7" ht="15">
      <c r="A95" s="78"/>
      <c r="B95" s="97" t="s">
        <v>123</v>
      </c>
      <c r="C95" s="70">
        <f>G42</f>
        <v>296750</v>
      </c>
      <c r="D95" s="98">
        <f>(C95/C99)</f>
        <v>4.5165304519893312E-2</v>
      </c>
      <c r="E95" s="68"/>
      <c r="F95" s="68"/>
      <c r="G95" s="75"/>
    </row>
    <row r="96" spans="1:7" ht="15">
      <c r="A96" s="78"/>
      <c r="B96" s="97" t="s">
        <v>64</v>
      </c>
      <c r="C96" s="70">
        <f>G68</f>
        <v>4435687</v>
      </c>
      <c r="D96" s="98">
        <f>(C96/C99)</f>
        <v>0.67511088158359556</v>
      </c>
      <c r="E96" s="68"/>
      <c r="F96" s="68"/>
      <c r="G96" s="75"/>
    </row>
    <row r="97" spans="1:7" ht="15">
      <c r="A97" s="78"/>
      <c r="B97" s="97" t="s">
        <v>90</v>
      </c>
      <c r="C97" s="72">
        <f>G74</f>
        <v>0</v>
      </c>
      <c r="D97" s="98">
        <f>(C97/C99)</f>
        <v>0</v>
      </c>
      <c r="E97" s="74"/>
      <c r="F97" s="74"/>
      <c r="G97" s="75"/>
    </row>
    <row r="98" spans="1:7" ht="15">
      <c r="A98" s="78"/>
      <c r="B98" s="97" t="s">
        <v>124</v>
      </c>
      <c r="C98" s="72">
        <f>G77</f>
        <v>312871.85000000003</v>
      </c>
      <c r="D98" s="98">
        <f>(C98/C99)</f>
        <v>4.761904761904763E-2</v>
      </c>
      <c r="E98" s="74"/>
      <c r="F98" s="74"/>
      <c r="G98" s="75"/>
    </row>
    <row r="99" spans="1:7" ht="15.75" thickBot="1">
      <c r="A99" s="78"/>
      <c r="B99" s="99" t="s">
        <v>125</v>
      </c>
      <c r="C99" s="100">
        <f>SUM(C93:C98)</f>
        <v>6570308.8499999996</v>
      </c>
      <c r="D99" s="101">
        <f>SUM(D93:D98)</f>
        <v>1</v>
      </c>
      <c r="E99" s="74"/>
      <c r="F99" s="74"/>
      <c r="G99" s="75"/>
    </row>
    <row r="100" spans="1:7" ht="15">
      <c r="A100" s="78"/>
      <c r="B100" s="93"/>
      <c r="C100" s="80"/>
      <c r="D100" s="80"/>
      <c r="E100" s="80"/>
      <c r="F100" s="80"/>
      <c r="G100" s="75"/>
    </row>
    <row r="101" spans="1:7" ht="15">
      <c r="A101" s="78"/>
      <c r="B101" s="94"/>
      <c r="C101" s="80"/>
      <c r="D101" s="80"/>
      <c r="E101" s="80"/>
      <c r="F101" s="80"/>
      <c r="G101" s="75"/>
    </row>
    <row r="102" spans="1:7" ht="15.75" thickBot="1">
      <c r="A102" s="67"/>
      <c r="B102" s="114"/>
      <c r="C102" s="115" t="s">
        <v>126</v>
      </c>
      <c r="D102" s="116"/>
      <c r="E102" s="117"/>
      <c r="F102" s="73"/>
      <c r="G102" s="75"/>
    </row>
    <row r="103" spans="1:7" ht="15">
      <c r="A103" s="78"/>
      <c r="B103" s="118" t="s">
        <v>127</v>
      </c>
      <c r="C103" s="142">
        <v>24500</v>
      </c>
      <c r="D103" s="142">
        <v>25000</v>
      </c>
      <c r="E103" s="143">
        <v>25500</v>
      </c>
      <c r="F103" s="113"/>
      <c r="G103" s="76"/>
    </row>
    <row r="104" spans="1:7" ht="15.75" thickBot="1">
      <c r="A104" s="78"/>
      <c r="B104" s="99" t="s">
        <v>128</v>
      </c>
      <c r="C104" s="100">
        <f>(G78/C103)</f>
        <v>268.17587142857144</v>
      </c>
      <c r="D104" s="100">
        <f>(G78/D103)</f>
        <v>262.81235399999997</v>
      </c>
      <c r="E104" s="119">
        <f>(G78/E103)</f>
        <v>257.65917058823527</v>
      </c>
      <c r="F104" s="113"/>
      <c r="G104" s="76"/>
    </row>
    <row r="105" spans="1:7" ht="15">
      <c r="A105" s="78"/>
      <c r="B105" s="104" t="s">
        <v>129</v>
      </c>
      <c r="C105" s="77"/>
      <c r="D105" s="77"/>
      <c r="E105" s="77"/>
      <c r="F105" s="77"/>
      <c r="G105" s="77"/>
    </row>
  </sheetData>
  <mergeCells count="8">
    <mergeCell ref="B17:G17"/>
    <mergeCell ref="B91:C91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B1600C-2387-48C5-A558-BE358DBD19EC}"/>
</file>

<file path=customXml/itemProps2.xml><?xml version="1.0" encoding="utf-8"?>
<ds:datastoreItem xmlns:ds="http://schemas.openxmlformats.org/officeDocument/2006/customXml" ds:itemID="{59C02963-AA52-421C-B4B1-E844939AE530}"/>
</file>

<file path=customXml/itemProps3.xml><?xml version="1.0" encoding="utf-8"?>
<ds:datastoreItem xmlns:ds="http://schemas.openxmlformats.org/officeDocument/2006/customXml" ds:itemID="{49A06F95-6ED3-436A-A424-DA23ECA29D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2022-06-22T19:44:58Z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