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4" documentId="11_869FA45F2718C9CDC3575729D3EF55D5F768885D" xr6:coauthVersionLast="47" xr6:coauthVersionMax="47" xr10:uidLastSave="{A6502F03-924A-46D8-AD60-588D10B0DDD2}"/>
  <bookViews>
    <workbookView xWindow="-90" yWindow="-90" windowWidth="19380" windowHeight="10980" xr2:uid="{00000000-000D-0000-FFFF-FFFF00000000}"/>
  </bookViews>
  <sheets>
    <sheet name="Poroto Verde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3" l="1"/>
  <c r="G67" i="13"/>
  <c r="C90" i="13" s="1"/>
  <c r="G61" i="13"/>
  <c r="G60" i="13"/>
  <c r="G59" i="13"/>
  <c r="F58" i="13"/>
  <c r="G58" i="13" s="1"/>
  <c r="G56" i="13"/>
  <c r="F55" i="13"/>
  <c r="G55" i="13" s="1"/>
  <c r="F53" i="13"/>
  <c r="G53" i="13" s="1"/>
  <c r="G52" i="13"/>
  <c r="G50" i="13"/>
  <c r="E50" i="13"/>
  <c r="G48" i="13"/>
  <c r="G46" i="13"/>
  <c r="G41" i="13"/>
  <c r="G40" i="13"/>
  <c r="G39" i="13"/>
  <c r="G38" i="13"/>
  <c r="G37" i="13"/>
  <c r="G36" i="13"/>
  <c r="G26" i="13"/>
  <c r="G25" i="13"/>
  <c r="G24" i="13"/>
  <c r="G23" i="13"/>
  <c r="G22" i="13"/>
  <c r="G21" i="13"/>
  <c r="G12" i="13"/>
  <c r="G72" i="13" s="1"/>
  <c r="G27" i="13" l="1"/>
  <c r="C86" i="13" s="1"/>
  <c r="G42" i="13"/>
  <c r="C88" i="13" s="1"/>
  <c r="G62" i="13"/>
  <c r="C89" i="13" s="1"/>
  <c r="G69" i="13" l="1"/>
  <c r="G70" i="13" s="1"/>
  <c r="G71" i="13" s="1"/>
  <c r="E97" i="13" l="1"/>
  <c r="C97" i="13"/>
  <c r="C91" i="13"/>
  <c r="C92" i="13" s="1"/>
  <c r="D88" i="13" s="1"/>
  <c r="G73" i="13"/>
  <c r="D97" i="13"/>
  <c r="D91" i="13" l="1"/>
  <c r="D86" i="13"/>
  <c r="D90" i="13"/>
  <c r="D89" i="13"/>
  <c r="D92" i="13" l="1"/>
</calcChain>
</file>

<file path=xl/sharedStrings.xml><?xml version="1.0" encoding="utf-8"?>
<sst xmlns="http://schemas.openxmlformats.org/spreadsheetml/2006/main" count="167" uniqueCount="114">
  <si>
    <t>RUBRO O CULTIVO</t>
  </si>
  <si>
    <t>Poroto Verde</t>
  </si>
  <si>
    <t>RENDIMIENTO (Sacos 25 Kg/Há.)</t>
  </si>
  <si>
    <t>VARIEDAD</t>
  </si>
  <si>
    <t>Magnum</t>
  </si>
  <si>
    <t>FECHA ESTIMADA  PRECIO VENTA</t>
  </si>
  <si>
    <t>Noviembre - Diciembre</t>
  </si>
  <si>
    <t>NIVEL TECNOLÓGICO</t>
  </si>
  <si>
    <t>Medio</t>
  </si>
  <si>
    <t>PRECIO ESPERADO ($/Saco 25 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</si>
  <si>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</si>
  <si>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</si>
  <si>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</si>
  <si>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</si>
  <si>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</si>
  <si>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</si>
  <si>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</si>
  <si>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</si>
  <si>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</si>
  <si>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</si>
  <si>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</si>
  <si>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</si>
  <si>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Sequia 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</si>
  <si>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</si>
  <si>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</si>
  <si>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</si>
  <si>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</si>
  <si>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</si>
  <si>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</si>
  <si>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</si>
  <si>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</si>
  <si>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Siembra </t>
  </si>
  <si>
    <t>JH</t>
  </si>
  <si>
    <t>Agosto</t>
  </si>
  <si>
    <t>Riego</t>
  </si>
  <si>
    <t>Agosto - Diciembre</t>
  </si>
  <si>
    <t>Liimpia Manual (DESMANCHE)</t>
  </si>
  <si>
    <t>Septiembre - Diciembre</t>
  </si>
  <si>
    <t>Aplicación de Fertilizantes</t>
  </si>
  <si>
    <t>Aplicación de Agroquimicos</t>
  </si>
  <si>
    <t>Cosecha</t>
  </si>
  <si>
    <t>Diciembre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</si>
  <si>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</si>
  <si>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</si>
  <si>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</si>
  <si>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</si>
  <si>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</si>
  <si>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</si>
  <si>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</si>
  <si>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Rastraje</t>
  </si>
  <si>
    <t>Septiembre</t>
  </si>
  <si>
    <t>Acequiadura</t>
  </si>
  <si>
    <t>Aporca - Cultivador</t>
  </si>
  <si>
    <t>Septiembre - Noviembre</t>
  </si>
  <si>
    <t>Aplicación Pesticidas</t>
  </si>
  <si>
    <t>Acarreo Cosecha</t>
  </si>
  <si>
    <t>Subtotal Costo Maquinaria</t>
  </si>
  <si>
    <t>INSUMOS</t>
  </si>
  <si>
    <t>Insumos</t>
  </si>
  <si>
    <t>Unidad (Kg/l/u)</t>
  </si>
  <si>
    <t>Cantidad (Kg/l/u)</t>
  </si>
  <si>
    <t>Semillas</t>
  </si>
  <si>
    <t>KG</t>
  </si>
  <si>
    <t xml:space="preserve">Agosto </t>
  </si>
  <si>
    <t>FERTILIZANTES</t>
  </si>
  <si>
    <t>Mezcla 17 20 20</t>
  </si>
  <si>
    <t>FUNGICIDAS</t>
  </si>
  <si>
    <t>Manzate</t>
  </si>
  <si>
    <t>HERBICIDAS</t>
  </si>
  <si>
    <t>Basagran 480</t>
  </si>
  <si>
    <t>L</t>
  </si>
  <si>
    <t>Hache Uno 2.000 175 EC (Desmanche)</t>
  </si>
  <si>
    <t>INSECTICIDA</t>
  </si>
  <si>
    <t>Lorsban 4E</t>
  </si>
  <si>
    <t xml:space="preserve">Septiembre  </t>
  </si>
  <si>
    <t>Engeo 247 SC</t>
  </si>
  <si>
    <t>Noviembre</t>
  </si>
  <si>
    <t>OTROS</t>
  </si>
  <si>
    <t>Terrasorb Foliar</t>
  </si>
  <si>
    <t xml:space="preserve">Septiembre </t>
  </si>
  <si>
    <t>Hilo para coser sacos</t>
  </si>
  <si>
    <t xml:space="preserve">Envase </t>
  </si>
  <si>
    <t xml:space="preserve">Análisis de suelo </t>
  </si>
  <si>
    <t>U</t>
  </si>
  <si>
    <t>Julio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</si>
  <si>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</si>
  <si>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</si>
  <si>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</si>
  <si>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</si>
  <si>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</si>
  <si>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</si>
  <si>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</si>
  <si>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</si>
  <si>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</si>
  <si>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</si>
  <si>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</si>
  <si>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</si>
  <si>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</si>
  <si>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</si>
  <si>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</si>
  <si>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</si>
  <si>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</si>
  <si>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</si>
  <si>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</si>
  <si>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</si>
  <si>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</si>
  <si>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</si>
  <si>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</si>
  <si>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</si>
  <si>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</si>
  <si>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 25 kg)</t>
  </si>
  <si>
    <t>Rendimiento (sacos 25 Kg/hà)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</si>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</sst>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19" fillId="0" borderId="0" applyFont="0" applyFill="0" applyBorder="0" applyAlignment="0" applyProtection="0"/>
    <xf numFmtId="0" fontId="21" fillId="0" borderId="22"/>
    <xf numFmtId="0" fontId="21" fillId="0" borderId="22"/>
    <xf numFmtId="0" fontId="21" fillId="0" borderId="22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0" fillId="0" borderId="57" xfId="0" applyFont="1" applyBorder="1" applyAlignment="1">
      <alignment horizontal="left" vertical="center"/>
    </xf>
    <xf numFmtId="3" fontId="20" fillId="0" borderId="57" xfId="0" applyNumberFormat="1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 wrapText="1"/>
    </xf>
    <xf numFmtId="17" fontId="20" fillId="0" borderId="57" xfId="0" applyNumberFormat="1" applyFont="1" applyBorder="1" applyAlignment="1">
      <alignment horizontal="left" vertical="center"/>
    </xf>
    <xf numFmtId="3" fontId="18" fillId="0" borderId="58" xfId="2" applyNumberFormat="1" applyFont="1" applyBorder="1" applyAlignment="1">
      <alignment horizontal="right"/>
    </xf>
    <xf numFmtId="3" fontId="20" fillId="0" borderId="58" xfId="0" applyNumberFormat="1" applyFont="1" applyBorder="1" applyAlignment="1">
      <alignment horizontal="right" vertical="center"/>
    </xf>
    <xf numFmtId="3" fontId="20" fillId="0" borderId="59" xfId="0" applyNumberFormat="1" applyFont="1" applyBorder="1" applyAlignment="1">
      <alignment horizontal="right" vertical="center"/>
    </xf>
    <xf numFmtId="0" fontId="20" fillId="0" borderId="56" xfId="0" applyFont="1" applyFill="1" applyBorder="1" applyAlignment="1">
      <alignment horizontal="left" vertical="center" wrapText="1"/>
    </xf>
    <xf numFmtId="0" fontId="20" fillId="0" borderId="56" xfId="0" applyFont="1" applyBorder="1"/>
    <xf numFmtId="0" fontId="20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left"/>
    </xf>
    <xf numFmtId="41" fontId="20" fillId="0" borderId="57" xfId="1" applyFont="1" applyBorder="1" applyAlignment="1">
      <alignment horizontal="left" vertical="center"/>
    </xf>
    <xf numFmtId="0" fontId="18" fillId="10" borderId="56" xfId="0" applyFont="1" applyFill="1" applyBorder="1"/>
    <xf numFmtId="0" fontId="18" fillId="10" borderId="56" xfId="0" applyFont="1" applyFill="1" applyBorder="1" applyAlignment="1">
      <alignment horizontal="center"/>
    </xf>
    <xf numFmtId="1" fontId="18" fillId="10" borderId="56" xfId="0" applyNumberFormat="1" applyFont="1" applyFill="1" applyBorder="1" applyAlignment="1">
      <alignment horizontal="center"/>
    </xf>
    <xf numFmtId="0" fontId="18" fillId="10" borderId="56" xfId="0" applyFont="1" applyFill="1" applyBorder="1" applyAlignment="1">
      <alignment horizontal="left"/>
    </xf>
    <xf numFmtId="3" fontId="18" fillId="10" borderId="60" xfId="0" applyNumberFormat="1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vertical="center" wrapText="1"/>
    </xf>
    <xf numFmtId="0" fontId="20" fillId="0" borderId="56" xfId="0" applyFont="1" applyFill="1" applyBorder="1" applyAlignment="1">
      <alignment horizontal="center" vertical="center" wrapText="1"/>
    </xf>
    <xf numFmtId="3" fontId="18" fillId="0" borderId="58" xfId="2" applyNumberFormat="1" applyFont="1" applyBorder="1" applyAlignment="1">
      <alignment horizontal="right" vertical="center"/>
    </xf>
    <xf numFmtId="0" fontId="20" fillId="0" borderId="56" xfId="0" applyFont="1" applyFill="1" applyBorder="1" applyAlignment="1">
      <alignment vertical="center" wrapText="1"/>
    </xf>
    <xf numFmtId="0" fontId="20" fillId="0" borderId="56" xfId="0" applyFont="1" applyFill="1" applyBorder="1" applyAlignment="1">
      <alignment wrapText="1"/>
    </xf>
    <xf numFmtId="0" fontId="20" fillId="0" borderId="56" xfId="0" applyFont="1" applyFill="1" applyBorder="1" applyAlignment="1">
      <alignment horizontal="center" wrapText="1"/>
    </xf>
    <xf numFmtId="0" fontId="20" fillId="0" borderId="56" xfId="0" applyFont="1" applyFill="1" applyBorder="1" applyAlignment="1">
      <alignment horizontal="left" wrapText="1"/>
    </xf>
    <xf numFmtId="0" fontId="20" fillId="0" borderId="57" xfId="0" applyFont="1" applyBorder="1" applyAlignment="1">
      <alignment horizontal="right" vertical="center"/>
    </xf>
    <xf numFmtId="17" fontId="20" fillId="0" borderId="57" xfId="0" quotePrefix="1" applyNumberFormat="1" applyFont="1" applyBorder="1" applyAlignment="1">
      <alignment horizontal="right" vertical="center"/>
    </xf>
    <xf numFmtId="2" fontId="20" fillId="0" borderId="56" xfId="0" applyNumberFormat="1" applyFont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22225</xdr:colOff>
      <xdr:row>7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90500"/>
          <a:ext cx="7232650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IO98"/>
  <sheetViews>
    <sheetView tabSelected="1" workbookViewId="0">
      <selection activeCell="E57" sqref="E57"/>
    </sheetView>
  </sheetViews>
  <sheetFormatPr defaultColWidth="10.85546875" defaultRowHeight="11.25" customHeight="1"/>
  <cols>
    <col min="1" max="1" width="4.42578125" style="1" customWidth="1"/>
    <col min="2" max="2" width="26.42578125" style="1" customWidth="1"/>
    <col min="3" max="3" width="1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4.7109375" style="1" bestFit="1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6" t="s">
        <v>1</v>
      </c>
      <c r="D9" s="7"/>
      <c r="E9" s="153" t="s">
        <v>2</v>
      </c>
      <c r="F9" s="154"/>
      <c r="G9" s="133">
        <v>320</v>
      </c>
    </row>
    <row r="10" spans="1:7" ht="22.5" customHeight="1">
      <c r="A10" s="5"/>
      <c r="B10" s="8" t="s">
        <v>3</v>
      </c>
      <c r="C10" s="146" t="s">
        <v>4</v>
      </c>
      <c r="D10" s="9"/>
      <c r="E10" s="155" t="s">
        <v>5</v>
      </c>
      <c r="F10" s="156"/>
      <c r="G10" s="122" t="s">
        <v>6</v>
      </c>
    </row>
    <row r="11" spans="1:7" ht="18" customHeight="1">
      <c r="A11" s="5"/>
      <c r="B11" s="8" t="s">
        <v>7</v>
      </c>
      <c r="C11" s="146" t="s">
        <v>8</v>
      </c>
      <c r="D11" s="9"/>
      <c r="E11" s="155" t="s">
        <v>9</v>
      </c>
      <c r="F11" s="156"/>
      <c r="G11" s="123">
        <v>24000</v>
      </c>
    </row>
    <row r="12" spans="1:7" ht="11.25" customHeight="1">
      <c r="A12" s="5"/>
      <c r="B12" s="8" t="s">
        <v>10</v>
      </c>
      <c r="C12" s="146" t="s">
        <v>11</v>
      </c>
      <c r="D12" s="9"/>
      <c r="E12" s="120" t="s">
        <v>12</v>
      </c>
      <c r="F12" s="121"/>
      <c r="G12" s="123">
        <f>+G11*G9</f>
        <v>7680000</v>
      </c>
    </row>
    <row r="13" spans="1:7" ht="11.25" customHeight="1">
      <c r="A13" s="5"/>
      <c r="B13" s="8" t="s">
        <v>13</v>
      </c>
      <c r="C13" s="146" t="s">
        <v>14</v>
      </c>
      <c r="D13" s="9"/>
      <c r="E13" s="155" t="s">
        <v>15</v>
      </c>
      <c r="F13" s="156"/>
      <c r="G13" s="124" t="s">
        <v>16</v>
      </c>
    </row>
    <row r="14" spans="1:7" ht="13.5" customHeight="1">
      <c r="A14" s="5"/>
      <c r="B14" s="8" t="s">
        <v>17</v>
      </c>
      <c r="C14" s="10" t="s">
        <v>18</v>
      </c>
      <c r="D14" s="9"/>
      <c r="E14" s="155" t="s">
        <v>19</v>
      </c>
      <c r="F14" s="156"/>
      <c r="G14" s="124" t="s">
        <v>6</v>
      </c>
    </row>
    <row r="15" spans="1:7" ht="18" customHeight="1">
      <c r="A15" s="5"/>
      <c r="B15" s="8" t="s">
        <v>20</v>
      </c>
      <c r="C15" s="147">
        <v>44713</v>
      </c>
      <c r="D15" s="9"/>
      <c r="E15" s="157" t="s">
        <v>21</v>
      </c>
      <c r="F15" s="158"/>
      <c r="G15" s="125" t="s">
        <v>22</v>
      </c>
    </row>
    <row r="16" spans="1:7" ht="12" customHeight="1">
      <c r="A16" s="2"/>
      <c r="B16" s="11"/>
      <c r="C16" s="12"/>
      <c r="D16" s="13"/>
      <c r="E16" s="14"/>
      <c r="F16" s="14"/>
      <c r="G16" s="15"/>
    </row>
    <row r="17" spans="1:7" ht="12" customHeight="1">
      <c r="A17" s="16"/>
      <c r="B17" s="149" t="s">
        <v>23</v>
      </c>
      <c r="C17" s="150"/>
      <c r="D17" s="150"/>
      <c r="E17" s="150"/>
      <c r="F17" s="150"/>
      <c r="G17" s="150"/>
    </row>
    <row r="18" spans="1:7" ht="12" customHeight="1">
      <c r="A18" s="2"/>
      <c r="B18" s="17"/>
      <c r="C18" s="18"/>
      <c r="D18" s="18"/>
      <c r="E18" s="18"/>
      <c r="F18" s="19"/>
      <c r="G18" s="19"/>
    </row>
    <row r="19" spans="1:7" ht="12" customHeight="1">
      <c r="A19" s="5"/>
      <c r="B19" s="20" t="s">
        <v>24</v>
      </c>
      <c r="C19" s="21"/>
      <c r="D19" s="22"/>
      <c r="E19" s="22"/>
      <c r="F19" s="22"/>
      <c r="G19" s="22"/>
    </row>
    <row r="20" spans="1:7" ht="24" customHeight="1">
      <c r="A20" s="16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ht="15">
      <c r="A21" s="16"/>
      <c r="B21" s="130" t="s">
        <v>31</v>
      </c>
      <c r="C21" s="131" t="s">
        <v>32</v>
      </c>
      <c r="D21" s="131">
        <v>4</v>
      </c>
      <c r="E21" s="132" t="s">
        <v>33</v>
      </c>
      <c r="F21" s="126">
        <v>25000</v>
      </c>
      <c r="G21" s="127">
        <f>D21*F21</f>
        <v>100000</v>
      </c>
    </row>
    <row r="22" spans="1:7" ht="15">
      <c r="A22" s="16"/>
      <c r="B22" s="130" t="s">
        <v>34</v>
      </c>
      <c r="C22" s="131" t="s">
        <v>32</v>
      </c>
      <c r="D22" s="131">
        <v>16</v>
      </c>
      <c r="E22" s="132" t="s">
        <v>35</v>
      </c>
      <c r="F22" s="126">
        <v>25000</v>
      </c>
      <c r="G22" s="127">
        <f t="shared" ref="G22:G26" si="0">D22*F22</f>
        <v>400000</v>
      </c>
    </row>
    <row r="23" spans="1:7" ht="15">
      <c r="A23" s="16"/>
      <c r="B23" s="130" t="s">
        <v>36</v>
      </c>
      <c r="C23" s="131" t="s">
        <v>32</v>
      </c>
      <c r="D23" s="131">
        <v>8</v>
      </c>
      <c r="E23" s="132" t="s">
        <v>37</v>
      </c>
      <c r="F23" s="126">
        <v>25000</v>
      </c>
      <c r="G23" s="127">
        <f t="shared" si="0"/>
        <v>200000</v>
      </c>
    </row>
    <row r="24" spans="1:7" ht="15">
      <c r="A24" s="16"/>
      <c r="B24" s="130" t="s">
        <v>38</v>
      </c>
      <c r="C24" s="131" t="s">
        <v>32</v>
      </c>
      <c r="D24" s="131">
        <v>2</v>
      </c>
      <c r="E24" s="132" t="s">
        <v>37</v>
      </c>
      <c r="F24" s="126">
        <v>25000</v>
      </c>
      <c r="G24" s="127">
        <f t="shared" si="0"/>
        <v>50000</v>
      </c>
    </row>
    <row r="25" spans="1:7" ht="15">
      <c r="A25" s="16"/>
      <c r="B25" s="130" t="s">
        <v>39</v>
      </c>
      <c r="C25" s="131" t="s">
        <v>32</v>
      </c>
      <c r="D25" s="131">
        <v>4</v>
      </c>
      <c r="E25" s="132" t="s">
        <v>37</v>
      </c>
      <c r="F25" s="126">
        <v>25000</v>
      </c>
      <c r="G25" s="128">
        <f t="shared" si="0"/>
        <v>100000</v>
      </c>
    </row>
    <row r="26" spans="1:7" ht="15">
      <c r="A26" s="16"/>
      <c r="B26" s="134" t="s">
        <v>40</v>
      </c>
      <c r="C26" s="135" t="s">
        <v>32</v>
      </c>
      <c r="D26" s="136">
        <v>80</v>
      </c>
      <c r="E26" s="137" t="s">
        <v>41</v>
      </c>
      <c r="F26" s="126">
        <v>25000</v>
      </c>
      <c r="G26" s="138">
        <f t="shared" si="0"/>
        <v>2000000</v>
      </c>
    </row>
    <row r="27" spans="1:7" ht="12.75" customHeight="1">
      <c r="A27" s="16"/>
      <c r="B27" s="25" t="s">
        <v>42</v>
      </c>
      <c r="C27" s="26"/>
      <c r="D27" s="26"/>
      <c r="E27" s="26"/>
      <c r="F27" s="27"/>
      <c r="G27" s="28">
        <f>SUM(G21:G26)</f>
        <v>2850000</v>
      </c>
    </row>
    <row r="28" spans="1:7" ht="12" customHeight="1">
      <c r="A28" s="2"/>
      <c r="B28" s="17"/>
      <c r="C28" s="19"/>
      <c r="D28" s="19"/>
      <c r="E28" s="19"/>
      <c r="F28" s="29"/>
      <c r="G28" s="29"/>
    </row>
    <row r="29" spans="1:7" ht="12" customHeight="1">
      <c r="A29" s="5"/>
      <c r="B29" s="30" t="s">
        <v>43</v>
      </c>
      <c r="C29" s="31"/>
      <c r="D29" s="32"/>
      <c r="E29" s="32"/>
      <c r="F29" s="33"/>
      <c r="G29" s="33"/>
    </row>
    <row r="30" spans="1:7" ht="24" customHeight="1">
      <c r="A30" s="5"/>
      <c r="B30" s="34" t="s">
        <v>25</v>
      </c>
      <c r="C30" s="35" t="s">
        <v>26</v>
      </c>
      <c r="D30" s="35" t="s">
        <v>27</v>
      </c>
      <c r="E30" s="34" t="s">
        <v>28</v>
      </c>
      <c r="F30" s="35" t="s">
        <v>29</v>
      </c>
      <c r="G30" s="34" t="s">
        <v>30</v>
      </c>
    </row>
    <row r="31" spans="1:7" ht="12" customHeight="1">
      <c r="A31" s="5"/>
      <c r="B31" s="36"/>
      <c r="C31" s="37" t="s">
        <v>44</v>
      </c>
      <c r="D31" s="37"/>
      <c r="E31" s="37"/>
      <c r="F31" s="36"/>
      <c r="G31" s="36"/>
    </row>
    <row r="32" spans="1:7" ht="12" customHeight="1">
      <c r="A32" s="5"/>
      <c r="B32" s="38" t="s">
        <v>45</v>
      </c>
      <c r="C32" s="39"/>
      <c r="D32" s="39"/>
      <c r="E32" s="39"/>
      <c r="F32" s="40"/>
      <c r="G32" s="40"/>
    </row>
    <row r="33" spans="1:7" ht="12" customHeight="1">
      <c r="A33" s="2"/>
      <c r="B33" s="41"/>
      <c r="C33" s="42"/>
      <c r="D33" s="42"/>
      <c r="E33" s="42"/>
      <c r="F33" s="43"/>
      <c r="G33" s="43"/>
    </row>
    <row r="34" spans="1:7" ht="12" customHeight="1">
      <c r="A34" s="5"/>
      <c r="B34" s="30" t="s">
        <v>46</v>
      </c>
      <c r="C34" s="31"/>
      <c r="D34" s="32"/>
      <c r="E34" s="32"/>
      <c r="F34" s="33"/>
      <c r="G34" s="33"/>
    </row>
    <row r="35" spans="1:7" ht="24" customHeight="1">
      <c r="A35" s="5"/>
      <c r="B35" s="44" t="s">
        <v>25</v>
      </c>
      <c r="C35" s="44" t="s">
        <v>26</v>
      </c>
      <c r="D35" s="44" t="s">
        <v>27</v>
      </c>
      <c r="E35" s="44" t="s">
        <v>28</v>
      </c>
      <c r="F35" s="45" t="s">
        <v>29</v>
      </c>
      <c r="G35" s="44" t="s">
        <v>30</v>
      </c>
    </row>
    <row r="36" spans="1:7" ht="15">
      <c r="A36" s="16"/>
      <c r="B36" s="130" t="s">
        <v>47</v>
      </c>
      <c r="C36" s="131" t="s">
        <v>48</v>
      </c>
      <c r="D36" s="148">
        <v>0.390625</v>
      </c>
      <c r="E36" s="132" t="s">
        <v>33</v>
      </c>
      <c r="F36" s="126">
        <v>240000</v>
      </c>
      <c r="G36" s="127">
        <f>D36*F36</f>
        <v>93750</v>
      </c>
    </row>
    <row r="37" spans="1:7" ht="15">
      <c r="A37" s="16"/>
      <c r="B37" s="130" t="s">
        <v>49</v>
      </c>
      <c r="C37" s="131" t="s">
        <v>48</v>
      </c>
      <c r="D37" s="148">
        <v>0.19479166666666667</v>
      </c>
      <c r="E37" s="132" t="s">
        <v>50</v>
      </c>
      <c r="F37" s="126">
        <v>240000</v>
      </c>
      <c r="G37" s="127">
        <f t="shared" ref="G37:G41" si="1">D37*F37</f>
        <v>46750</v>
      </c>
    </row>
    <row r="38" spans="1:7" ht="15">
      <c r="A38" s="16"/>
      <c r="B38" s="130" t="s">
        <v>51</v>
      </c>
      <c r="C38" s="131" t="s">
        <v>48</v>
      </c>
      <c r="D38" s="148">
        <v>0.13020833333333334</v>
      </c>
      <c r="E38" s="132" t="s">
        <v>37</v>
      </c>
      <c r="F38" s="126">
        <v>240000</v>
      </c>
      <c r="G38" s="127">
        <f t="shared" si="1"/>
        <v>31250.000000000004</v>
      </c>
    </row>
    <row r="39" spans="1:7" ht="15">
      <c r="A39" s="16"/>
      <c r="B39" s="130" t="s">
        <v>52</v>
      </c>
      <c r="C39" s="131" t="s">
        <v>48</v>
      </c>
      <c r="D39" s="148">
        <v>0.26041666666666669</v>
      </c>
      <c r="E39" s="132" t="s">
        <v>53</v>
      </c>
      <c r="F39" s="126">
        <v>240000</v>
      </c>
      <c r="G39" s="127">
        <f t="shared" si="1"/>
        <v>62500.000000000007</v>
      </c>
    </row>
    <row r="40" spans="1:7" ht="12.75" customHeight="1">
      <c r="A40" s="16"/>
      <c r="B40" s="130" t="s">
        <v>54</v>
      </c>
      <c r="C40" s="131" t="s">
        <v>48</v>
      </c>
      <c r="D40" s="148">
        <v>0.26041666666666669</v>
      </c>
      <c r="E40" s="132" t="s">
        <v>37</v>
      </c>
      <c r="F40" s="126">
        <v>240000</v>
      </c>
      <c r="G40" s="127">
        <f>D40*F40</f>
        <v>62500.000000000007</v>
      </c>
    </row>
    <row r="41" spans="1:7" ht="12.75" customHeight="1">
      <c r="A41" s="16"/>
      <c r="B41" s="130" t="s">
        <v>55</v>
      </c>
      <c r="C41" s="131" t="s">
        <v>48</v>
      </c>
      <c r="D41" s="148">
        <v>0.390625</v>
      </c>
      <c r="E41" s="132" t="s">
        <v>41</v>
      </c>
      <c r="F41" s="126">
        <v>240000</v>
      </c>
      <c r="G41" s="127">
        <f t="shared" si="1"/>
        <v>93750</v>
      </c>
    </row>
    <row r="42" spans="1:7" ht="12.75" customHeight="1">
      <c r="A42" s="5"/>
      <c r="B42" s="46" t="s">
        <v>56</v>
      </c>
      <c r="C42" s="47"/>
      <c r="D42" s="47"/>
      <c r="E42" s="47"/>
      <c r="F42" s="48"/>
      <c r="G42" s="49">
        <f>SUM(G36:G41)</f>
        <v>390500</v>
      </c>
    </row>
    <row r="43" spans="1:7" ht="12" customHeight="1">
      <c r="A43" s="2"/>
      <c r="B43" s="41"/>
      <c r="C43" s="42"/>
      <c r="D43" s="42"/>
      <c r="E43" s="42"/>
      <c r="F43" s="43"/>
      <c r="G43" s="43"/>
    </row>
    <row r="44" spans="1:7" ht="12" customHeight="1">
      <c r="A44" s="5"/>
      <c r="B44" s="30" t="s">
        <v>57</v>
      </c>
      <c r="C44" s="31"/>
      <c r="D44" s="32"/>
      <c r="E44" s="32"/>
      <c r="F44" s="33"/>
      <c r="G44" s="33"/>
    </row>
    <row r="45" spans="1:7" ht="24" customHeight="1">
      <c r="A45" s="5"/>
      <c r="B45" s="45" t="s">
        <v>58</v>
      </c>
      <c r="C45" s="45" t="s">
        <v>59</v>
      </c>
      <c r="D45" s="45" t="s">
        <v>60</v>
      </c>
      <c r="E45" s="45" t="s">
        <v>28</v>
      </c>
      <c r="F45" s="45" t="s">
        <v>29</v>
      </c>
      <c r="G45" s="45" t="s">
        <v>30</v>
      </c>
    </row>
    <row r="46" spans="1:7" ht="12.75" customHeight="1">
      <c r="A46" s="16"/>
      <c r="B46" s="139" t="s">
        <v>61</v>
      </c>
      <c r="C46" s="140" t="s">
        <v>62</v>
      </c>
      <c r="D46" s="140">
        <v>125</v>
      </c>
      <c r="E46" s="129" t="s">
        <v>63</v>
      </c>
      <c r="F46" s="141">
        <v>4500</v>
      </c>
      <c r="G46" s="127">
        <f>D46*F46</f>
        <v>562500</v>
      </c>
    </row>
    <row r="47" spans="1:7" ht="12.75" customHeight="1">
      <c r="A47" s="16"/>
      <c r="B47" s="139" t="s">
        <v>64</v>
      </c>
      <c r="C47" s="140"/>
      <c r="D47" s="140"/>
      <c r="E47" s="129"/>
      <c r="F47" s="141"/>
      <c r="G47" s="127"/>
    </row>
    <row r="48" spans="1:7" ht="15">
      <c r="A48" s="16"/>
      <c r="B48" s="142" t="s">
        <v>65</v>
      </c>
      <c r="C48" s="140" t="s">
        <v>62</v>
      </c>
      <c r="D48" s="140">
        <v>350</v>
      </c>
      <c r="E48" s="129" t="s">
        <v>35</v>
      </c>
      <c r="F48" s="141">
        <v>473</v>
      </c>
      <c r="G48" s="127">
        <f>D48*F48</f>
        <v>165550</v>
      </c>
    </row>
    <row r="49" spans="1:7" ht="12.75" customHeight="1">
      <c r="A49" s="16"/>
      <c r="B49" s="139" t="s">
        <v>66</v>
      </c>
      <c r="C49" s="140"/>
      <c r="D49" s="140"/>
      <c r="E49" s="129"/>
      <c r="F49" s="141"/>
      <c r="G49" s="127"/>
    </row>
    <row r="50" spans="1:7" ht="15">
      <c r="A50" s="16"/>
      <c r="B50" s="142" t="s">
        <v>67</v>
      </c>
      <c r="C50" s="140" t="s">
        <v>62</v>
      </c>
      <c r="D50" s="140">
        <v>2</v>
      </c>
      <c r="E50" s="129" t="str">
        <f>E48</f>
        <v>Agosto - Diciembre</v>
      </c>
      <c r="F50" s="141">
        <v>5344</v>
      </c>
      <c r="G50" s="127">
        <f>D50*F50</f>
        <v>10688</v>
      </c>
    </row>
    <row r="51" spans="1:7" ht="12.75" customHeight="1">
      <c r="A51" s="16"/>
      <c r="B51" s="139" t="s">
        <v>68</v>
      </c>
      <c r="C51" s="140"/>
      <c r="D51" s="140"/>
      <c r="E51" s="129"/>
      <c r="F51" s="141"/>
      <c r="G51" s="127"/>
    </row>
    <row r="52" spans="1:7" ht="15">
      <c r="A52" s="16"/>
      <c r="B52" s="142" t="s">
        <v>69</v>
      </c>
      <c r="C52" s="140" t="s">
        <v>70</v>
      </c>
      <c r="D52" s="140">
        <v>2</v>
      </c>
      <c r="E52" s="129" t="s">
        <v>37</v>
      </c>
      <c r="F52" s="141">
        <v>25100</v>
      </c>
      <c r="G52" s="127">
        <f>D52*F52</f>
        <v>50200</v>
      </c>
    </row>
    <row r="53" spans="1:7" ht="15">
      <c r="A53" s="16"/>
      <c r="B53" s="142" t="s">
        <v>71</v>
      </c>
      <c r="C53" s="140" t="s">
        <v>70</v>
      </c>
      <c r="D53" s="140">
        <v>1</v>
      </c>
      <c r="E53" s="129" t="s">
        <v>37</v>
      </c>
      <c r="F53" s="141">
        <f>16000*1.1</f>
        <v>17600</v>
      </c>
      <c r="G53" s="127">
        <f t="shared" ref="G53" si="2">D53*F53</f>
        <v>17600</v>
      </c>
    </row>
    <row r="54" spans="1:7" ht="12.75" customHeight="1">
      <c r="A54" s="16"/>
      <c r="B54" s="139" t="s">
        <v>72</v>
      </c>
      <c r="C54" s="140"/>
      <c r="D54" s="140"/>
      <c r="E54" s="129"/>
      <c r="F54" s="141"/>
      <c r="G54" s="127"/>
    </row>
    <row r="55" spans="1:7" ht="12.75" customHeight="1">
      <c r="A55" s="16"/>
      <c r="B55" s="142" t="s">
        <v>73</v>
      </c>
      <c r="C55" s="140" t="s">
        <v>70</v>
      </c>
      <c r="D55" s="140">
        <v>1</v>
      </c>
      <c r="E55" s="129" t="s">
        <v>74</v>
      </c>
      <c r="F55" s="141">
        <f>7860*1.1</f>
        <v>8646</v>
      </c>
      <c r="G55" s="127">
        <f>D55*F55</f>
        <v>8646</v>
      </c>
    </row>
    <row r="56" spans="1:7" ht="12.75" customHeight="1">
      <c r="A56" s="16"/>
      <c r="B56" s="142" t="s">
        <v>75</v>
      </c>
      <c r="C56" s="140" t="s">
        <v>70</v>
      </c>
      <c r="D56" s="140">
        <v>0.3</v>
      </c>
      <c r="E56" s="129" t="s">
        <v>76</v>
      </c>
      <c r="F56" s="141">
        <v>112000</v>
      </c>
      <c r="G56" s="127">
        <f>D56*F56</f>
        <v>33600</v>
      </c>
    </row>
    <row r="57" spans="1:7" ht="12.75" customHeight="1">
      <c r="A57" s="16"/>
      <c r="B57" s="139" t="s">
        <v>77</v>
      </c>
      <c r="C57" s="140"/>
      <c r="D57" s="140"/>
      <c r="E57" s="129"/>
      <c r="F57" s="141"/>
      <c r="G57" s="127"/>
    </row>
    <row r="58" spans="1:7" ht="12.75" customHeight="1">
      <c r="A58" s="16"/>
      <c r="B58" s="142" t="s">
        <v>78</v>
      </c>
      <c r="C58" s="140" t="s">
        <v>70</v>
      </c>
      <c r="D58" s="140">
        <v>2</v>
      </c>
      <c r="E58" s="129" t="s">
        <v>79</v>
      </c>
      <c r="F58" s="141">
        <f>6500*1.1</f>
        <v>7150.0000000000009</v>
      </c>
      <c r="G58" s="127">
        <f t="shared" ref="G58" si="3">D58*F58</f>
        <v>14300.000000000002</v>
      </c>
    </row>
    <row r="59" spans="1:7" ht="12.75" customHeight="1">
      <c r="A59" s="16"/>
      <c r="B59" s="143" t="s">
        <v>80</v>
      </c>
      <c r="C59" s="144" t="s">
        <v>70</v>
      </c>
      <c r="D59" s="144">
        <v>1</v>
      </c>
      <c r="E59" s="145" t="s">
        <v>41</v>
      </c>
      <c r="F59" s="126">
        <v>3003</v>
      </c>
      <c r="G59" s="127">
        <f>D59*F59</f>
        <v>3003</v>
      </c>
    </row>
    <row r="60" spans="1:7" ht="12.75" customHeight="1">
      <c r="A60" s="16"/>
      <c r="B60" s="143" t="s">
        <v>81</v>
      </c>
      <c r="C60" s="144" t="s">
        <v>70</v>
      </c>
      <c r="D60" s="144">
        <v>300</v>
      </c>
      <c r="E60" s="145" t="s">
        <v>41</v>
      </c>
      <c r="F60" s="126">
        <v>900</v>
      </c>
      <c r="G60" s="127">
        <f t="shared" ref="G60:G61" si="4">D60*F60</f>
        <v>270000</v>
      </c>
    </row>
    <row r="61" spans="1:7" ht="12.75" customHeight="1">
      <c r="A61" s="16"/>
      <c r="B61" s="130" t="s">
        <v>82</v>
      </c>
      <c r="C61" s="131" t="s">
        <v>83</v>
      </c>
      <c r="D61" s="131">
        <v>1</v>
      </c>
      <c r="E61" s="132" t="s">
        <v>84</v>
      </c>
      <c r="F61" s="126">
        <v>36000</v>
      </c>
      <c r="G61" s="127">
        <f t="shared" si="4"/>
        <v>36000</v>
      </c>
    </row>
    <row r="62" spans="1:7" ht="13.5" customHeight="1">
      <c r="A62" s="5"/>
      <c r="B62" s="52" t="s">
        <v>85</v>
      </c>
      <c r="C62" s="53"/>
      <c r="D62" s="53"/>
      <c r="E62" s="53"/>
      <c r="F62" s="54"/>
      <c r="G62" s="55">
        <f>SUM(G46:G61)</f>
        <v>1172087</v>
      </c>
    </row>
    <row r="63" spans="1:7" ht="12" customHeight="1">
      <c r="A63" s="2"/>
      <c r="B63" s="41"/>
      <c r="C63" s="42"/>
      <c r="D63" s="42"/>
      <c r="E63" s="56"/>
      <c r="F63" s="43"/>
      <c r="G63" s="43"/>
    </row>
    <row r="64" spans="1:7" ht="12" customHeight="1">
      <c r="A64" s="5"/>
      <c r="B64" s="30" t="s">
        <v>77</v>
      </c>
      <c r="C64" s="31"/>
      <c r="D64" s="32"/>
      <c r="E64" s="32"/>
      <c r="F64" s="33"/>
      <c r="G64" s="33"/>
    </row>
    <row r="65" spans="1:7" ht="24" customHeight="1">
      <c r="A65" s="5"/>
      <c r="B65" s="44" t="s">
        <v>86</v>
      </c>
      <c r="C65" s="45" t="s">
        <v>59</v>
      </c>
      <c r="D65" s="45" t="s">
        <v>60</v>
      </c>
      <c r="E65" s="44" t="s">
        <v>28</v>
      </c>
      <c r="F65" s="45" t="s">
        <v>29</v>
      </c>
      <c r="G65" s="44" t="s">
        <v>30</v>
      </c>
    </row>
    <row r="66" spans="1:7" ht="12.75" customHeight="1">
      <c r="A66" s="16"/>
      <c r="B66" s="119"/>
      <c r="C66" s="50"/>
      <c r="D66" s="51"/>
      <c r="E66" s="24"/>
      <c r="F66" s="57"/>
      <c r="G66" s="51"/>
    </row>
    <row r="67" spans="1:7" ht="13.5" customHeight="1">
      <c r="A67" s="5"/>
      <c r="B67" s="58" t="s">
        <v>87</v>
      </c>
      <c r="C67" s="59"/>
      <c r="D67" s="59"/>
      <c r="E67" s="59"/>
      <c r="F67" s="60"/>
      <c r="G67" s="61">
        <f>SUM(G66)</f>
        <v>0</v>
      </c>
    </row>
    <row r="68" spans="1:7" ht="12" customHeight="1">
      <c r="A68" s="2"/>
      <c r="B68" s="78"/>
      <c r="C68" s="78"/>
      <c r="D68" s="78"/>
      <c r="E68" s="78"/>
      <c r="F68" s="79"/>
      <c r="G68" s="79"/>
    </row>
    <row r="69" spans="1:7" ht="12" customHeight="1">
      <c r="A69" s="75"/>
      <c r="B69" s="80" t="s">
        <v>88</v>
      </c>
      <c r="C69" s="81"/>
      <c r="D69" s="81"/>
      <c r="E69" s="81"/>
      <c r="F69" s="81"/>
      <c r="G69" s="82">
        <f>G27+G42+G62+G67</f>
        <v>4412587</v>
      </c>
    </row>
    <row r="70" spans="1:7" ht="12" customHeight="1">
      <c r="A70" s="75"/>
      <c r="B70" s="83" t="s">
        <v>89</v>
      </c>
      <c r="C70" s="63"/>
      <c r="D70" s="63"/>
      <c r="E70" s="63"/>
      <c r="F70" s="63"/>
      <c r="G70" s="84">
        <f>G69*0.05</f>
        <v>220629.35</v>
      </c>
    </row>
    <row r="71" spans="1:7" ht="12" customHeight="1">
      <c r="A71" s="75"/>
      <c r="B71" s="85" t="s">
        <v>90</v>
      </c>
      <c r="C71" s="62"/>
      <c r="D71" s="62"/>
      <c r="E71" s="62"/>
      <c r="F71" s="62"/>
      <c r="G71" s="86">
        <f>G70+G69</f>
        <v>4633216.3499999996</v>
      </c>
    </row>
    <row r="72" spans="1:7" ht="12" customHeight="1">
      <c r="A72" s="75"/>
      <c r="B72" s="83" t="s">
        <v>91</v>
      </c>
      <c r="C72" s="63"/>
      <c r="D72" s="63"/>
      <c r="E72" s="63"/>
      <c r="F72" s="63"/>
      <c r="G72" s="84">
        <f>G12</f>
        <v>7680000</v>
      </c>
    </row>
    <row r="73" spans="1:7" ht="12" customHeight="1">
      <c r="A73" s="75"/>
      <c r="B73" s="87" t="s">
        <v>92</v>
      </c>
      <c r="C73" s="88"/>
      <c r="D73" s="88"/>
      <c r="E73" s="88"/>
      <c r="F73" s="88"/>
      <c r="G73" s="89">
        <f>G72-G71</f>
        <v>3046783.6500000004</v>
      </c>
    </row>
    <row r="74" spans="1:7" ht="12" customHeight="1">
      <c r="A74" s="75"/>
      <c r="B74" s="76" t="s">
        <v>93</v>
      </c>
      <c r="C74" s="77"/>
      <c r="D74" s="77"/>
      <c r="E74" s="77"/>
      <c r="F74" s="77"/>
      <c r="G74" s="72"/>
    </row>
    <row r="75" spans="1:7" ht="12.75" customHeight="1" thickBot="1">
      <c r="A75" s="75"/>
      <c r="B75" s="90"/>
      <c r="C75" s="77"/>
      <c r="D75" s="77"/>
      <c r="E75" s="77"/>
      <c r="F75" s="77"/>
      <c r="G75" s="72"/>
    </row>
    <row r="76" spans="1:7" ht="12" customHeight="1">
      <c r="A76" s="75"/>
      <c r="B76" s="102" t="s">
        <v>94</v>
      </c>
      <c r="C76" s="103"/>
      <c r="D76" s="103"/>
      <c r="E76" s="103"/>
      <c r="F76" s="104"/>
      <c r="G76" s="72"/>
    </row>
    <row r="77" spans="1:7" ht="12" customHeight="1">
      <c r="A77" s="75"/>
      <c r="B77" s="105" t="s">
        <v>95</v>
      </c>
      <c r="C77" s="74"/>
      <c r="D77" s="74"/>
      <c r="E77" s="74"/>
      <c r="F77" s="106"/>
      <c r="G77" s="72"/>
    </row>
    <row r="78" spans="1:7" ht="12" customHeight="1">
      <c r="A78" s="75"/>
      <c r="B78" s="105" t="s">
        <v>96</v>
      </c>
      <c r="C78" s="74"/>
      <c r="D78" s="74"/>
      <c r="E78" s="74"/>
      <c r="F78" s="106"/>
      <c r="G78" s="72"/>
    </row>
    <row r="79" spans="1:7" ht="12" customHeight="1">
      <c r="A79" s="75"/>
      <c r="B79" s="105" t="s">
        <v>97</v>
      </c>
      <c r="C79" s="74"/>
      <c r="D79" s="74"/>
      <c r="E79" s="74"/>
      <c r="F79" s="106"/>
      <c r="G79" s="72"/>
    </row>
    <row r="80" spans="1:7" ht="12" customHeight="1">
      <c r="A80" s="75"/>
      <c r="B80" s="105" t="s">
        <v>98</v>
      </c>
      <c r="C80" s="74"/>
      <c r="D80" s="74"/>
      <c r="E80" s="74"/>
      <c r="F80" s="106"/>
      <c r="G80" s="72"/>
    </row>
    <row r="81" spans="1:7" ht="12" customHeight="1">
      <c r="A81" s="75"/>
      <c r="B81" s="105" t="s">
        <v>99</v>
      </c>
      <c r="C81" s="74"/>
      <c r="D81" s="74"/>
      <c r="E81" s="74"/>
      <c r="F81" s="106"/>
      <c r="G81" s="72"/>
    </row>
    <row r="82" spans="1:7" ht="12.75" customHeight="1" thickBot="1">
      <c r="A82" s="75"/>
      <c r="B82" s="107" t="s">
        <v>100</v>
      </c>
      <c r="C82" s="108"/>
      <c r="D82" s="108"/>
      <c r="E82" s="108"/>
      <c r="F82" s="109"/>
      <c r="G82" s="72"/>
    </row>
    <row r="83" spans="1:7" ht="12.75" customHeight="1">
      <c r="A83" s="75"/>
      <c r="B83" s="100"/>
      <c r="C83" s="74"/>
      <c r="D83" s="74"/>
      <c r="E83" s="74"/>
      <c r="F83" s="74"/>
      <c r="G83" s="72"/>
    </row>
    <row r="84" spans="1:7" ht="15" customHeight="1" thickBot="1">
      <c r="A84" s="75"/>
      <c r="B84" s="151" t="s">
        <v>101</v>
      </c>
      <c r="C84" s="152"/>
      <c r="D84" s="99"/>
      <c r="E84" s="65"/>
      <c r="F84" s="65"/>
      <c r="G84" s="72"/>
    </row>
    <row r="85" spans="1:7" ht="12" customHeight="1">
      <c r="A85" s="75"/>
      <c r="B85" s="92" t="s">
        <v>86</v>
      </c>
      <c r="C85" s="66" t="s">
        <v>102</v>
      </c>
      <c r="D85" s="93" t="s">
        <v>103</v>
      </c>
      <c r="E85" s="65"/>
      <c r="F85" s="65"/>
      <c r="G85" s="72"/>
    </row>
    <row r="86" spans="1:7" ht="12" customHeight="1">
      <c r="A86" s="75"/>
      <c r="B86" s="94" t="s">
        <v>104</v>
      </c>
      <c r="C86" s="67">
        <f>G27</f>
        <v>2850000</v>
      </c>
      <c r="D86" s="95">
        <f>(C86/C92)</f>
        <v>0.61512344442969946</v>
      </c>
      <c r="E86" s="65"/>
      <c r="F86" s="65"/>
      <c r="G86" s="72"/>
    </row>
    <row r="87" spans="1:7" ht="12" customHeight="1">
      <c r="A87" s="75"/>
      <c r="B87" s="94" t="s">
        <v>105</v>
      </c>
      <c r="C87" s="68">
        <f>G32</f>
        <v>0</v>
      </c>
      <c r="D87" s="95">
        <v>0</v>
      </c>
      <c r="E87" s="65"/>
      <c r="F87" s="65"/>
      <c r="G87" s="72"/>
    </row>
    <row r="88" spans="1:7" ht="12" customHeight="1">
      <c r="A88" s="75"/>
      <c r="B88" s="94" t="s">
        <v>106</v>
      </c>
      <c r="C88" s="67">
        <f>G42</f>
        <v>390500</v>
      </c>
      <c r="D88" s="95">
        <f>(C88/C92)</f>
        <v>8.4282703526244798E-2</v>
      </c>
      <c r="E88" s="65"/>
      <c r="F88" s="65"/>
      <c r="G88" s="72"/>
    </row>
    <row r="89" spans="1:7" ht="12" customHeight="1">
      <c r="A89" s="75"/>
      <c r="B89" s="94" t="s">
        <v>58</v>
      </c>
      <c r="C89" s="67">
        <f>G62</f>
        <v>1172087</v>
      </c>
      <c r="D89" s="95">
        <f>(C89/C92)</f>
        <v>0.25297480442500814</v>
      </c>
      <c r="E89" s="65"/>
      <c r="F89" s="65"/>
      <c r="G89" s="72"/>
    </row>
    <row r="90" spans="1:7" ht="12" customHeight="1">
      <c r="A90" s="75"/>
      <c r="B90" s="94" t="s">
        <v>107</v>
      </c>
      <c r="C90" s="69">
        <f>G67</f>
        <v>0</v>
      </c>
      <c r="D90" s="95">
        <f>(C90/C92)</f>
        <v>0</v>
      </c>
      <c r="E90" s="71"/>
      <c r="F90" s="71"/>
      <c r="G90" s="72"/>
    </row>
    <row r="91" spans="1:7" ht="12" customHeight="1">
      <c r="A91" s="75"/>
      <c r="B91" s="94" t="s">
        <v>108</v>
      </c>
      <c r="C91" s="69">
        <f>G70</f>
        <v>220629.35</v>
      </c>
      <c r="D91" s="95">
        <f>(C91/C92)</f>
        <v>4.7619047619047623E-2</v>
      </c>
      <c r="E91" s="71"/>
      <c r="F91" s="71"/>
      <c r="G91" s="72"/>
    </row>
    <row r="92" spans="1:7" ht="12.75" customHeight="1" thickBot="1">
      <c r="A92" s="75"/>
      <c r="B92" s="96" t="s">
        <v>109</v>
      </c>
      <c r="C92" s="97">
        <f>SUM(C86:C91)</f>
        <v>4633216.3499999996</v>
      </c>
      <c r="D92" s="98">
        <f>SUM(D86:D91)</f>
        <v>1</v>
      </c>
      <c r="E92" s="71"/>
      <c r="F92" s="71"/>
      <c r="G92" s="72"/>
    </row>
    <row r="93" spans="1:7" ht="12" customHeight="1">
      <c r="A93" s="75"/>
      <c r="B93" s="90"/>
      <c r="C93" s="77"/>
      <c r="D93" s="77"/>
      <c r="E93" s="77"/>
      <c r="F93" s="77"/>
      <c r="G93" s="72"/>
    </row>
    <row r="94" spans="1:7" ht="12.75" customHeight="1">
      <c r="A94" s="75"/>
      <c r="B94" s="91"/>
      <c r="C94" s="77"/>
      <c r="D94" s="77"/>
      <c r="E94" s="77"/>
      <c r="F94" s="77"/>
      <c r="G94" s="72"/>
    </row>
    <row r="95" spans="1:7" ht="12" customHeight="1" thickBot="1">
      <c r="A95" s="64"/>
      <c r="B95" s="111"/>
      <c r="C95" s="112" t="s">
        <v>110</v>
      </c>
      <c r="D95" s="113"/>
      <c r="E95" s="114"/>
      <c r="F95" s="70"/>
      <c r="G95" s="72"/>
    </row>
    <row r="96" spans="1:7" ht="12" customHeight="1">
      <c r="A96" s="75"/>
      <c r="B96" s="115" t="s">
        <v>111</v>
      </c>
      <c r="C96" s="116">
        <v>270</v>
      </c>
      <c r="D96" s="116">
        <v>320</v>
      </c>
      <c r="E96" s="117">
        <v>370</v>
      </c>
      <c r="F96" s="110"/>
      <c r="G96" s="73"/>
    </row>
    <row r="97" spans="1:7" ht="12.75" customHeight="1" thickBot="1">
      <c r="A97" s="75"/>
      <c r="B97" s="96" t="s">
        <v>112</v>
      </c>
      <c r="C97" s="97">
        <f>(G71/C96)</f>
        <v>17160.060555555556</v>
      </c>
      <c r="D97" s="97">
        <f>(G71/D96)</f>
        <v>14478.801093749998</v>
      </c>
      <c r="E97" s="118">
        <f>(G71/E96)</f>
        <v>12522.206351351349</v>
      </c>
      <c r="F97" s="110"/>
      <c r="G97" s="73"/>
    </row>
    <row r="98" spans="1:7" ht="15.6" customHeight="1">
      <c r="A98" s="75"/>
      <c r="B98" s="101" t="s">
        <v>113</v>
      </c>
      <c r="C98" s="74"/>
      <c r="D98" s="74"/>
      <c r="E98" s="74"/>
      <c r="F98" s="74"/>
      <c r="G98" s="74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481B2A-FB06-451B-A3BD-1E50B749A277}"/>
</file>

<file path=customXml/itemProps2.xml><?xml version="1.0" encoding="utf-8"?>
<ds:datastoreItem xmlns:ds="http://schemas.openxmlformats.org/officeDocument/2006/customXml" ds:itemID="{B58F3178-1BB2-450A-A104-DAF4C77D2D8E}"/>
</file>

<file path=customXml/itemProps3.xml><?xml version="1.0" encoding="utf-8"?>
<ds:datastoreItem xmlns:ds="http://schemas.openxmlformats.org/officeDocument/2006/customXml" ds:itemID="{87282EE6-87AF-4C4B-8239-6BD24F4ED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