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3" documentId="11_BAF3EAE6BE1849E961059BE144E9F7DC920DA868" xr6:coauthVersionLast="47" xr6:coauthVersionMax="47" xr10:uidLastSave="{3B6D6379-089B-434B-97EC-9865B511BD47}"/>
  <bookViews>
    <workbookView xWindow="-90" yWindow="-90" windowWidth="19380" windowHeight="10980" xr2:uid="{00000000-000D-0000-FFFF-FFFF00000000}"/>
  </bookViews>
  <sheets>
    <sheet name="Repollo" sheetId="2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29" l="1"/>
  <c r="G62" i="29"/>
  <c r="G63" i="29" s="1"/>
  <c r="C86" i="29" s="1"/>
  <c r="G57" i="29"/>
  <c r="G56" i="29"/>
  <c r="G55" i="29"/>
  <c r="G54" i="29"/>
  <c r="G53" i="29"/>
  <c r="G52" i="29"/>
  <c r="G51" i="29"/>
  <c r="G50" i="29"/>
  <c r="G49" i="29"/>
  <c r="G48" i="29"/>
  <c r="G47" i="29"/>
  <c r="G46" i="29"/>
  <c r="G41" i="29"/>
  <c r="G40" i="29"/>
  <c r="G39" i="29"/>
  <c r="G38" i="29"/>
  <c r="G37" i="29"/>
  <c r="G36" i="29"/>
  <c r="G26" i="29"/>
  <c r="G25" i="29"/>
  <c r="G24" i="29"/>
  <c r="G23" i="29"/>
  <c r="G22" i="29"/>
  <c r="G21" i="29"/>
  <c r="G12" i="29"/>
  <c r="G68" i="29" s="1"/>
  <c r="G58" i="29" l="1"/>
  <c r="C85" i="29" s="1"/>
  <c r="G27" i="29"/>
  <c r="C82" i="29" s="1"/>
  <c r="G42" i="29"/>
  <c r="C84" i="29" s="1"/>
  <c r="G65" i="29" l="1"/>
  <c r="G66" i="29" s="1"/>
  <c r="C87" i="29" s="1"/>
  <c r="G67" i="29" l="1"/>
  <c r="D93" i="29" s="1"/>
  <c r="C88" i="29"/>
  <c r="D87" i="29" s="1"/>
  <c r="G69" i="29" l="1"/>
  <c r="C93" i="29"/>
  <c r="E93" i="29"/>
  <c r="D86" i="29"/>
  <c r="D84" i="29"/>
  <c r="D85" i="29"/>
  <c r="D82" i="29"/>
  <c r="D88" i="29" l="1"/>
</calcChain>
</file>

<file path=xl/sharedStrings.xml><?xml version="1.0" encoding="utf-8"?>
<sst xmlns="http://schemas.openxmlformats.org/spreadsheetml/2006/main" count="160" uniqueCount="113">
  <si>
    <t>RUBRO O CULTIVO</t>
  </si>
  <si>
    <t>Repollo</t>
  </si>
  <si>
    <t>RENDIMIENTO (Unidades/Ha)</t>
  </si>
  <si>
    <t>VARIEDAD</t>
  </si>
  <si>
    <t>Savoy Ice Verano</t>
  </si>
  <si>
    <t>FECHA ESTIMADA  PRECIO VENTA</t>
  </si>
  <si>
    <t>Febrero - Marzo</t>
  </si>
  <si>
    <t>NIVEL TECNOLÓGICO</t>
  </si>
  <si>
    <t>Medio</t>
  </si>
  <si>
    <t>PRECIO ESPERADO ($/Unidad)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</si>
  <si>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</si>
  <si>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</si>
  <si>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</si>
  <si>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</si>
  <si>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</si>
  <si>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</si>
  <si>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</si>
  <si>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</si>
  <si>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</si>
  <si>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</si>
  <si>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</si>
  <si>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</si>
  <si>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Sequía 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</si>
  <si>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</si>
  <si>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</si>
  <si>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</si>
  <si>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</si>
  <si>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</si>
  <si>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</si>
  <si>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</si>
  <si>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</si>
  <si>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</si>
  <si>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</si>
  <si>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Noviembre</t>
  </si>
  <si>
    <t>Riego</t>
  </si>
  <si>
    <t>Noviembre-Febrero</t>
  </si>
  <si>
    <t>Limpia con azadon</t>
  </si>
  <si>
    <t>Noviembre-Diciembre</t>
  </si>
  <si>
    <t xml:space="preserve">Aplicación fertilizantes </t>
  </si>
  <si>
    <t>Aplicación agroquimicos</t>
  </si>
  <si>
    <t>Cosecha(2)</t>
  </si>
  <si>
    <t>Febrero-Marzo</t>
  </si>
  <si>
    <t>Subtotal Jornadas Hombre</t>
  </si>
  <si>
    <t>JORNADAS ANIMAL</t>
  </si>
  <si>
    <t>Subtotal Jornadas Animal</t>
  </si>
  <si>
    <t>MAQUINARIA</t>
  </si>
  <si>
    <t>Aradura</t>
  </si>
  <si>
    <t>JM</t>
  </si>
  <si>
    <t>Octubre</t>
  </si>
  <si>
    <t>Rastraje</t>
  </si>
  <si>
    <t>Octubra-Noviembre</t>
  </si>
  <si>
    <t>Melgadura</t>
  </si>
  <si>
    <t>Noviembre-Enero</t>
  </si>
  <si>
    <t>Acequiadora</t>
  </si>
  <si>
    <t>Octubre-Noviembre</t>
  </si>
  <si>
    <t>Aplicación de pesticidas</t>
  </si>
  <si>
    <t>Acarreo cosecha</t>
  </si>
  <si>
    <t>Subtotal Costo Maquinaria</t>
  </si>
  <si>
    <t>INSUMOS</t>
  </si>
  <si>
    <t>Insumos</t>
  </si>
  <si>
    <t>Unidad (Kg/l/u)</t>
  </si>
  <si>
    <t>Cantidad (Kg/l/u)</t>
  </si>
  <si>
    <t>Planta:</t>
  </si>
  <si>
    <t>U</t>
  </si>
  <si>
    <t>octubre</t>
  </si>
  <si>
    <t xml:space="preserve">Fertilizantes </t>
  </si>
  <si>
    <t>Mezcla hortalicera</t>
  </si>
  <si>
    <t>KG</t>
  </si>
  <si>
    <t>noviembre</t>
  </si>
  <si>
    <t>Urea</t>
  </si>
  <si>
    <t>diciembre-enero</t>
  </si>
  <si>
    <t>Herbicidas:</t>
  </si>
  <si>
    <t>Goal 2xl</t>
  </si>
  <si>
    <t>L</t>
  </si>
  <si>
    <t xml:space="preserve">Hache uno 2000 175 EC </t>
  </si>
  <si>
    <t>Fungicidas:</t>
  </si>
  <si>
    <t>Polyben 50 Wp</t>
  </si>
  <si>
    <t>Insecticidas:</t>
  </si>
  <si>
    <t>Pirimor</t>
  </si>
  <si>
    <t>noviembre-diciembre</t>
  </si>
  <si>
    <t>Evisec 50 SP</t>
  </si>
  <si>
    <t>Subtotal Insumos</t>
  </si>
  <si>
    <t>OTROS</t>
  </si>
  <si>
    <t>Item</t>
  </si>
  <si>
    <t>Cajas cosecha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</si>
  <si>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</si>
  <si>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</si>
  <si>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</si>
  <si>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</si>
  <si>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</si>
  <si>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</si>
  <si>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</si>
  <si>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</si>
  <si>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</si>
  <si>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</si>
  <si>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</si>
  <si>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</si>
  <si>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</si>
  <si>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</si>
  <si>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</si>
  <si>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</si>
  <si>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</si>
  <si>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</si>
  <si>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</si>
  <si>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</si>
  <si>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</si>
  <si>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</si>
  <si>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</si>
  <si>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</si>
  <si>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</si>
  <si>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(Un/ha)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</si>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</sst>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41" fontId="4" fillId="0" borderId="0" applyFont="0" applyFill="0" applyBorder="0" applyAlignment="0" applyProtection="0"/>
    <xf numFmtId="0" fontId="6" fillId="0" borderId="2"/>
    <xf numFmtId="0" fontId="6" fillId="0" borderId="2"/>
    <xf numFmtId="0" fontId="6" fillId="0" borderId="2"/>
  </cellStyleXfs>
  <cellXfs count="139">
    <xf numFmtId="0" fontId="0" fillId="0" borderId="0" xfId="0"/>
    <xf numFmtId="3" fontId="1" fillId="2" borderId="21" xfId="0" applyNumberFormat="1" applyFont="1" applyFill="1" applyBorder="1"/>
    <xf numFmtId="0" fontId="5" fillId="0" borderId="22" xfId="0" applyFont="1" applyBorder="1" applyAlignment="1">
      <alignment horizontal="right" vertical="center"/>
    </xf>
    <xf numFmtId="49" fontId="1" fillId="2" borderId="27" xfId="0" applyNumberFormat="1" applyFont="1" applyFill="1" applyBorder="1" applyAlignment="1">
      <alignment vertical="center" wrapText="1"/>
    </xf>
    <xf numFmtId="3" fontId="1" fillId="2" borderId="29" xfId="0" applyNumberFormat="1" applyFont="1" applyFill="1" applyBorder="1" applyAlignment="1">
      <alignment horizontal="right" wrapText="1"/>
    </xf>
    <xf numFmtId="49" fontId="2" fillId="3" borderId="29" xfId="0" applyNumberFormat="1" applyFont="1" applyFill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vertical="center"/>
    </xf>
    <xf numFmtId="3" fontId="2" fillId="3" borderId="29" xfId="0" applyNumberFormat="1" applyFont="1" applyFill="1" applyBorder="1" applyAlignment="1">
      <alignment vertical="center"/>
    </xf>
    <xf numFmtId="49" fontId="2" fillId="3" borderId="38" xfId="0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3" fontId="1" fillId="2" borderId="29" xfId="0" applyNumberFormat="1" applyFont="1" applyFill="1" applyBorder="1"/>
    <xf numFmtId="3" fontId="1" fillId="2" borderId="30" xfId="0" applyNumberFormat="1" applyFont="1" applyFill="1" applyBorder="1" applyAlignment="1">
      <alignment horizontal="right" wrapText="1"/>
    </xf>
    <xf numFmtId="49" fontId="1" fillId="2" borderId="29" xfId="0" applyNumberFormat="1" applyFont="1" applyFill="1" applyBorder="1" applyAlignment="1">
      <alignment horizontal="right"/>
    </xf>
    <xf numFmtId="49" fontId="1" fillId="2" borderId="29" xfId="0" applyNumberFormat="1" applyFont="1" applyFill="1" applyBorder="1" applyAlignment="1">
      <alignment horizontal="right" wrapText="1"/>
    </xf>
    <xf numFmtId="3" fontId="1" fillId="2" borderId="29" xfId="0" applyNumberFormat="1" applyFont="1" applyFill="1" applyBorder="1" applyAlignment="1">
      <alignment horizontal="left" wrapText="1"/>
    </xf>
    <xf numFmtId="3" fontId="3" fillId="2" borderId="29" xfId="0" applyNumberFormat="1" applyFont="1" applyFill="1" applyBorder="1" applyAlignment="1">
      <alignment horizontal="left" wrapText="1"/>
    </xf>
    <xf numFmtId="3" fontId="1" fillId="2" borderId="60" xfId="0" applyNumberFormat="1" applyFont="1" applyFill="1" applyBorder="1" applyAlignment="1">
      <alignment horizontal="left" wrapText="1"/>
    </xf>
    <xf numFmtId="3" fontId="1" fillId="2" borderId="60" xfId="0" applyNumberFormat="1" applyFont="1" applyFill="1" applyBorder="1" applyAlignment="1">
      <alignment horizontal="right" wrapText="1"/>
    </xf>
    <xf numFmtId="3" fontId="3" fillId="2" borderId="21" xfId="0" applyNumberFormat="1" applyFont="1" applyFill="1" applyBorder="1" applyAlignment="1">
      <alignment horizontal="left" wrapText="1"/>
    </xf>
    <xf numFmtId="3" fontId="1" fillId="2" borderId="21" xfId="0" applyNumberFormat="1" applyFont="1" applyFill="1" applyBorder="1" applyAlignment="1">
      <alignment horizontal="right" wrapText="1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right"/>
    </xf>
    <xf numFmtId="49" fontId="1" fillId="2" borderId="21" xfId="0" applyNumberFormat="1" applyFont="1" applyFill="1" applyBorder="1" applyAlignment="1">
      <alignment horizontal="right" wrapText="1"/>
    </xf>
    <xf numFmtId="3" fontId="3" fillId="2" borderId="30" xfId="0" applyNumberFormat="1" applyFont="1" applyFill="1" applyBorder="1" applyAlignment="1">
      <alignment horizontal="left" wrapText="1"/>
    </xf>
    <xf numFmtId="3" fontId="1" fillId="2" borderId="21" xfId="0" applyNumberFormat="1" applyFont="1" applyFill="1" applyBorder="1" applyAlignment="1">
      <alignment horizontal="left" wrapText="1"/>
    </xf>
    <xf numFmtId="164" fontId="1" fillId="2" borderId="21" xfId="0" applyNumberFormat="1" applyFont="1" applyFill="1" applyBorder="1" applyAlignment="1">
      <alignment horizontal="right" wrapText="1"/>
    </xf>
    <xf numFmtId="17" fontId="5" fillId="0" borderId="22" xfId="0" quotePrefix="1" applyNumberFormat="1" applyFont="1" applyBorder="1" applyAlignment="1">
      <alignment horizontal="right" vertical="center"/>
    </xf>
    <xf numFmtId="4" fontId="1" fillId="2" borderId="29" xfId="0" applyNumberFormat="1" applyFont="1" applyFill="1" applyBorder="1" applyAlignment="1">
      <alignment horizontal="right" wrapText="1"/>
    </xf>
    <xf numFmtId="49" fontId="1" fillId="2" borderId="29" xfId="0" applyNumberFormat="1" applyFont="1" applyFill="1" applyBorder="1"/>
    <xf numFmtId="0" fontId="1" fillId="2" borderId="29" xfId="0" applyFont="1" applyFill="1" applyBorder="1"/>
    <xf numFmtId="0" fontId="2" fillId="2" borderId="2" xfId="0" applyFont="1" applyFill="1" applyBorder="1" applyAlignment="1">
      <alignment vertical="center"/>
    </xf>
    <xf numFmtId="0" fontId="1" fillId="2" borderId="23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49" fontId="8" fillId="3" borderId="27" xfId="0" applyNumberFormat="1" applyFont="1" applyFill="1" applyBorder="1" applyAlignment="1">
      <alignment vertical="center" wrapText="1"/>
    </xf>
    <xf numFmtId="0" fontId="1" fillId="2" borderId="28" xfId="0" applyFont="1" applyFill="1" applyBorder="1"/>
    <xf numFmtId="0" fontId="1" fillId="2" borderId="31" xfId="0" applyFont="1" applyFill="1" applyBorder="1" applyAlignment="1">
      <alignment wrapText="1"/>
    </xf>
    <xf numFmtId="14" fontId="1" fillId="2" borderId="32" xfId="0" applyNumberFormat="1" applyFont="1" applyFill="1" applyBorder="1"/>
    <xf numFmtId="0" fontId="1" fillId="2" borderId="32" xfId="0" applyFont="1" applyFill="1" applyBorder="1"/>
    <xf numFmtId="0" fontId="1" fillId="2" borderId="32" xfId="0" applyFont="1" applyFill="1" applyBorder="1" applyAlignment="1">
      <alignment horizontal="justify" wrapText="1"/>
    </xf>
    <xf numFmtId="0" fontId="1" fillId="2" borderId="33" xfId="0" applyFont="1" applyFill="1" applyBorder="1"/>
    <xf numFmtId="0" fontId="1" fillId="2" borderId="34" xfId="0" applyFont="1" applyFill="1" applyBorder="1"/>
    <xf numFmtId="0" fontId="1" fillId="2" borderId="35" xfId="0" applyFont="1" applyFill="1" applyBorder="1" applyAlignment="1">
      <alignment horizontal="left"/>
    </xf>
    <xf numFmtId="0" fontId="1" fillId="2" borderId="35" xfId="0" applyFont="1" applyFill="1" applyBorder="1"/>
    <xf numFmtId="49" fontId="8" fillId="5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49" fontId="8" fillId="3" borderId="29" xfId="0" applyNumberFormat="1" applyFont="1" applyFill="1" applyBorder="1" applyAlignment="1">
      <alignment horizontal="center" vertical="center" wrapText="1"/>
    </xf>
    <xf numFmtId="3" fontId="1" fillId="2" borderId="35" xfId="0" applyNumberFormat="1" applyFont="1" applyFill="1" applyBorder="1"/>
    <xf numFmtId="49" fontId="8" fillId="5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49" fontId="8" fillId="3" borderId="38" xfId="0" applyNumberFormat="1" applyFon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/>
    <xf numFmtId="0" fontId="1" fillId="2" borderId="41" xfId="0" applyFont="1" applyFill="1" applyBorder="1"/>
    <xf numFmtId="3" fontId="1" fillId="2" borderId="41" xfId="0" applyNumberFormat="1" applyFont="1" applyFill="1" applyBorder="1"/>
    <xf numFmtId="49" fontId="8" fillId="3" borderId="59" xfId="0" applyNumberFormat="1" applyFont="1" applyFill="1" applyBorder="1" applyAlignment="1">
      <alignment horizontal="center" vertical="center"/>
    </xf>
    <xf numFmtId="49" fontId="8" fillId="3" borderId="59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/>
    <xf numFmtId="0" fontId="1" fillId="2" borderId="44" xfId="0" applyFont="1" applyFill="1" applyBorder="1"/>
    <xf numFmtId="3" fontId="2" fillId="3" borderId="38" xfId="0" applyNumberFormat="1" applyFont="1" applyFill="1" applyBorder="1" applyAlignment="1">
      <alignment vertical="center"/>
    </xf>
    <xf numFmtId="0" fontId="1" fillId="2" borderId="41" xfId="0" applyFont="1" applyFill="1" applyBorder="1" applyAlignment="1">
      <alignment horizontal="center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3" fontId="1" fillId="2" borderId="43" xfId="0" applyNumberFormat="1" applyFont="1" applyFill="1" applyBorder="1"/>
    <xf numFmtId="49" fontId="8" fillId="5" borderId="45" xfId="0" applyNumberFormat="1" applyFont="1" applyFill="1" applyBorder="1" applyAlignment="1">
      <alignment vertical="center"/>
    </xf>
    <xf numFmtId="0" fontId="8" fillId="5" borderId="46" xfId="0" applyFont="1" applyFill="1" applyBorder="1" applyAlignment="1">
      <alignment vertical="center"/>
    </xf>
    <xf numFmtId="165" fontId="8" fillId="5" borderId="47" xfId="0" applyNumberFormat="1" applyFont="1" applyFill="1" applyBorder="1" applyAlignment="1">
      <alignment vertical="center"/>
    </xf>
    <xf numFmtId="49" fontId="8" fillId="3" borderId="48" xfId="0" applyNumberFormat="1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165" fontId="8" fillId="3" borderId="49" xfId="0" applyNumberFormat="1" applyFont="1" applyFill="1" applyBorder="1" applyAlignment="1">
      <alignment vertical="center"/>
    </xf>
    <xf numFmtId="49" fontId="8" fillId="5" borderId="48" xfId="0" applyNumberFormat="1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165" fontId="8" fillId="5" borderId="49" xfId="0" applyNumberFormat="1" applyFont="1" applyFill="1" applyBorder="1" applyAlignment="1">
      <alignment vertical="center"/>
    </xf>
    <xf numFmtId="49" fontId="8" fillId="5" borderId="50" xfId="0" applyNumberFormat="1" applyFont="1" applyFill="1" applyBorder="1" applyAlignment="1">
      <alignment vertical="center"/>
    </xf>
    <xf numFmtId="0" fontId="8" fillId="5" borderId="51" xfId="0" applyFont="1" applyFill="1" applyBorder="1" applyAlignment="1">
      <alignment vertical="center"/>
    </xf>
    <xf numFmtId="165" fontId="8" fillId="6" borderId="5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1" fillId="9" borderId="8" xfId="0" applyFont="1" applyFill="1" applyBorder="1"/>
    <xf numFmtId="0" fontId="1" fillId="7" borderId="2" xfId="0" applyFont="1" applyFill="1" applyBorder="1"/>
    <xf numFmtId="49" fontId="3" fillId="8" borderId="4" xfId="0" applyNumberFormat="1" applyFont="1" applyFill="1" applyBorder="1" applyAlignment="1">
      <alignment vertical="center"/>
    </xf>
    <xf numFmtId="49" fontId="3" fillId="8" borderId="3" xfId="0" applyNumberFormat="1" applyFont="1" applyFill="1" applyBorder="1" applyAlignment="1">
      <alignment vertical="center"/>
    </xf>
    <xf numFmtId="49" fontId="1" fillId="8" borderId="5" xfId="0" applyNumberFormat="1" applyFont="1" applyFill="1" applyBorder="1"/>
    <xf numFmtId="49" fontId="3" fillId="2" borderId="53" xfId="0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vertical="center"/>
    </xf>
    <xf numFmtId="9" fontId="1" fillId="2" borderId="54" xfId="0" applyNumberFormat="1" applyFont="1" applyFill="1" applyBorder="1"/>
    <xf numFmtId="0" fontId="3" fillId="2" borderId="29" xfId="0" applyNumberFormat="1" applyFont="1" applyFill="1" applyBorder="1" applyAlignment="1">
      <alignment vertical="center"/>
    </xf>
    <xf numFmtId="166" fontId="3" fillId="2" borderId="29" xfId="0" applyNumberFormat="1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49" fontId="3" fillId="8" borderId="55" xfId="0" applyNumberFormat="1" applyFont="1" applyFill="1" applyBorder="1" applyAlignment="1">
      <alignment vertical="center"/>
    </xf>
    <xf numFmtId="166" fontId="3" fillId="8" borderId="56" xfId="0" applyNumberFormat="1" applyFont="1" applyFill="1" applyBorder="1" applyAlignment="1">
      <alignment vertical="center"/>
    </xf>
    <xf numFmtId="9" fontId="3" fillId="8" borderId="57" xfId="0" applyNumberFormat="1" applyFont="1" applyFill="1" applyBorder="1" applyAlignment="1">
      <alignment vertical="center"/>
    </xf>
    <xf numFmtId="0" fontId="1" fillId="2" borderId="58" xfId="0" applyFont="1" applyFill="1" applyBorder="1"/>
    <xf numFmtId="0" fontId="8" fillId="9" borderId="1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8" fillId="9" borderId="17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1" fontId="3" fillId="8" borderId="19" xfId="1" applyFont="1" applyFill="1" applyBorder="1" applyAlignment="1">
      <alignment vertical="center"/>
    </xf>
    <xf numFmtId="41" fontId="3" fillId="8" borderId="20" xfId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166" fontId="3" fillId="8" borderId="57" xfId="0" applyNumberFormat="1" applyFont="1" applyFill="1" applyBorder="1" applyAlignment="1">
      <alignment vertical="center"/>
    </xf>
    <xf numFmtId="49" fontId="9" fillId="3" borderId="29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49" fontId="11" fillId="9" borderId="6" xfId="0" applyNumberFormat="1" applyFont="1" applyFill="1" applyBorder="1" applyAlignment="1">
      <alignment vertical="center"/>
    </xf>
    <xf numFmtId="0" fontId="3" fillId="9" borderId="7" xfId="0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49" fontId="1" fillId="2" borderId="29" xfId="0" applyNumberFormat="1" applyFont="1" applyFill="1" applyBorder="1" applyAlignment="1">
      <alignment wrapText="1"/>
    </xf>
    <xf numFmtId="0" fontId="1" fillId="2" borderId="29" xfId="0" applyFont="1" applyFill="1" applyBorder="1" applyAlignment="1">
      <alignment wrapText="1"/>
    </xf>
    <xf numFmtId="49" fontId="1" fillId="2" borderId="29" xfId="0" applyNumberFormat="1" applyFont="1" applyFill="1" applyBorder="1" applyAlignment="1"/>
    <xf numFmtId="0" fontId="1" fillId="2" borderId="29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307974</xdr:colOff>
      <xdr:row>1</xdr:row>
      <xdr:rowOff>0</xdr:rowOff>
    </xdr:from>
    <xdr:to>
      <xdr:col>7</xdr:col>
      <xdr:colOff>3174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4" y="190500"/>
          <a:ext cx="6435725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:IU94"/>
  <sheetViews>
    <sheetView tabSelected="1" workbookViewId="0">
      <selection activeCell="H58" sqref="H58"/>
    </sheetView>
  </sheetViews>
  <sheetFormatPr defaultColWidth="10.85546875" defaultRowHeight="11.25" customHeight="1"/>
  <cols>
    <col min="1" max="1" width="4.42578125" style="34" customWidth="1"/>
    <col min="2" max="2" width="18.42578125" style="34" customWidth="1"/>
    <col min="3" max="3" width="21" style="34" customWidth="1"/>
    <col min="4" max="4" width="9.42578125" style="34" customWidth="1"/>
    <col min="5" max="5" width="19.85546875" style="34" bestFit="1" customWidth="1"/>
    <col min="6" max="6" width="11" style="34" customWidth="1"/>
    <col min="7" max="7" width="12.42578125" style="34" customWidth="1"/>
    <col min="8" max="255" width="10.85546875" style="34" customWidth="1"/>
    <col min="256" max="16384" width="10.85546875" style="35"/>
  </cols>
  <sheetData>
    <row r="1" spans="1:7" ht="15" customHeight="1">
      <c r="A1" s="33"/>
      <c r="B1" s="33"/>
      <c r="C1" s="33"/>
      <c r="D1" s="33"/>
      <c r="E1" s="33"/>
      <c r="F1" s="33"/>
      <c r="G1" s="33"/>
    </row>
    <row r="2" spans="1:7" ht="15" customHeight="1">
      <c r="A2" s="33"/>
      <c r="B2" s="33"/>
      <c r="C2" s="33"/>
      <c r="D2" s="33"/>
      <c r="E2" s="33"/>
      <c r="F2" s="33"/>
      <c r="G2" s="33"/>
    </row>
    <row r="3" spans="1:7" ht="15" customHeight="1">
      <c r="A3" s="33"/>
      <c r="B3" s="33"/>
      <c r="C3" s="33"/>
      <c r="D3" s="33"/>
      <c r="E3" s="33"/>
      <c r="F3" s="33"/>
      <c r="G3" s="33"/>
    </row>
    <row r="4" spans="1:7" ht="15" customHeight="1">
      <c r="A4" s="33"/>
      <c r="B4" s="33"/>
      <c r="C4" s="33"/>
      <c r="D4" s="33"/>
      <c r="E4" s="33"/>
      <c r="F4" s="33"/>
      <c r="G4" s="33"/>
    </row>
    <row r="5" spans="1:7" ht="15" customHeight="1">
      <c r="A5" s="33"/>
      <c r="B5" s="33"/>
      <c r="C5" s="33"/>
      <c r="D5" s="33"/>
      <c r="E5" s="33"/>
      <c r="F5" s="33"/>
      <c r="G5" s="33"/>
    </row>
    <row r="6" spans="1:7" ht="15" customHeight="1">
      <c r="A6" s="33"/>
      <c r="B6" s="33"/>
      <c r="C6" s="33"/>
      <c r="D6" s="33"/>
      <c r="E6" s="33"/>
      <c r="F6" s="33"/>
      <c r="G6" s="33"/>
    </row>
    <row r="7" spans="1:7" ht="15" customHeight="1">
      <c r="A7" s="33"/>
      <c r="B7" s="33"/>
      <c r="C7" s="33"/>
      <c r="D7" s="33"/>
      <c r="E7" s="33"/>
      <c r="F7" s="33"/>
      <c r="G7" s="33"/>
    </row>
    <row r="8" spans="1:7" ht="15" customHeight="1">
      <c r="A8" s="33"/>
      <c r="B8" s="36"/>
      <c r="C8" s="37"/>
      <c r="D8" s="33"/>
      <c r="E8" s="37"/>
      <c r="F8" s="37"/>
      <c r="G8" s="37"/>
    </row>
    <row r="9" spans="1:7" ht="12" customHeight="1">
      <c r="A9" s="38"/>
      <c r="B9" s="39" t="s">
        <v>0</v>
      </c>
      <c r="C9" s="14" t="s">
        <v>1</v>
      </c>
      <c r="D9" s="40"/>
      <c r="E9" s="133" t="s">
        <v>2</v>
      </c>
      <c r="F9" s="134"/>
      <c r="G9" s="12">
        <v>25000</v>
      </c>
    </row>
    <row r="10" spans="1:7" ht="11.25" customHeight="1">
      <c r="A10" s="38"/>
      <c r="B10" s="3" t="s">
        <v>3</v>
      </c>
      <c r="C10" s="14" t="s">
        <v>4</v>
      </c>
      <c r="D10" s="40"/>
      <c r="E10" s="135" t="s">
        <v>5</v>
      </c>
      <c r="F10" s="136"/>
      <c r="G10" s="14" t="s">
        <v>6</v>
      </c>
    </row>
    <row r="11" spans="1:7" ht="11.25" customHeight="1">
      <c r="A11" s="38"/>
      <c r="B11" s="3" t="s">
        <v>7</v>
      </c>
      <c r="C11" s="2" t="s">
        <v>8</v>
      </c>
      <c r="D11" s="40"/>
      <c r="E11" s="135" t="s">
        <v>9</v>
      </c>
      <c r="F11" s="136"/>
      <c r="G11" s="14">
        <v>350</v>
      </c>
    </row>
    <row r="12" spans="1:7" ht="11.25" customHeight="1">
      <c r="A12" s="38"/>
      <c r="B12" s="3" t="s">
        <v>10</v>
      </c>
      <c r="C12" s="2" t="s">
        <v>11</v>
      </c>
      <c r="D12" s="40"/>
      <c r="E12" s="30" t="s">
        <v>12</v>
      </c>
      <c r="F12" s="31"/>
      <c r="G12" s="4">
        <f>(G9*G11)</f>
        <v>8750000</v>
      </c>
    </row>
    <row r="13" spans="1:7" ht="11.25" customHeight="1">
      <c r="A13" s="38"/>
      <c r="B13" s="3" t="s">
        <v>13</v>
      </c>
      <c r="C13" s="2" t="s">
        <v>14</v>
      </c>
      <c r="D13" s="40"/>
      <c r="E13" s="135" t="s">
        <v>15</v>
      </c>
      <c r="F13" s="136"/>
      <c r="G13" s="14" t="s">
        <v>16</v>
      </c>
    </row>
    <row r="14" spans="1:7" ht="13.5" customHeight="1">
      <c r="A14" s="38"/>
      <c r="B14" s="3" t="s">
        <v>17</v>
      </c>
      <c r="C14" s="14" t="s">
        <v>18</v>
      </c>
      <c r="D14" s="40"/>
      <c r="E14" s="135" t="s">
        <v>19</v>
      </c>
      <c r="F14" s="136"/>
      <c r="G14" s="14" t="s">
        <v>6</v>
      </c>
    </row>
    <row r="15" spans="1:7" ht="12.75">
      <c r="A15" s="38"/>
      <c r="B15" s="3" t="s">
        <v>20</v>
      </c>
      <c r="C15" s="28">
        <v>44713</v>
      </c>
      <c r="D15" s="40"/>
      <c r="E15" s="137" t="s">
        <v>21</v>
      </c>
      <c r="F15" s="138"/>
      <c r="G15" s="15" t="s">
        <v>22</v>
      </c>
    </row>
    <row r="16" spans="1:7" ht="12" customHeight="1">
      <c r="A16" s="33"/>
      <c r="B16" s="41"/>
      <c r="C16" s="42"/>
      <c r="D16" s="37"/>
      <c r="E16" s="43"/>
      <c r="F16" s="43"/>
      <c r="G16" s="44"/>
    </row>
    <row r="17" spans="1:7" ht="12" customHeight="1">
      <c r="A17" s="45"/>
      <c r="B17" s="129" t="s">
        <v>23</v>
      </c>
      <c r="C17" s="130"/>
      <c r="D17" s="130"/>
      <c r="E17" s="130"/>
      <c r="F17" s="130"/>
      <c r="G17" s="130"/>
    </row>
    <row r="18" spans="1:7" ht="12" customHeight="1">
      <c r="A18" s="33"/>
      <c r="B18" s="46"/>
      <c r="C18" s="47"/>
      <c r="D18" s="47"/>
      <c r="E18" s="47"/>
      <c r="F18" s="48"/>
      <c r="G18" s="48"/>
    </row>
    <row r="19" spans="1:7" ht="12" customHeight="1">
      <c r="A19" s="38"/>
      <c r="B19" s="49" t="s">
        <v>24</v>
      </c>
      <c r="C19" s="50"/>
      <c r="D19" s="51"/>
      <c r="E19" s="51"/>
      <c r="F19" s="51"/>
      <c r="G19" s="51"/>
    </row>
    <row r="20" spans="1:7" ht="24" customHeight="1">
      <c r="A20" s="45"/>
      <c r="B20" s="52" t="s">
        <v>25</v>
      </c>
      <c r="C20" s="52" t="s">
        <v>26</v>
      </c>
      <c r="D20" s="52" t="s">
        <v>27</v>
      </c>
      <c r="E20" s="52" t="s">
        <v>28</v>
      </c>
      <c r="F20" s="52" t="s">
        <v>29</v>
      </c>
      <c r="G20" s="52" t="s">
        <v>30</v>
      </c>
    </row>
    <row r="21" spans="1:7" ht="12.75" customHeight="1">
      <c r="A21" s="45"/>
      <c r="B21" s="16" t="s">
        <v>31</v>
      </c>
      <c r="C21" s="4" t="s">
        <v>32</v>
      </c>
      <c r="D21" s="4">
        <v>6</v>
      </c>
      <c r="E21" s="4" t="s">
        <v>33</v>
      </c>
      <c r="F21" s="4">
        <v>25000</v>
      </c>
      <c r="G21" s="4">
        <f>(D21*F21)</f>
        <v>150000</v>
      </c>
    </row>
    <row r="22" spans="1:7" ht="12.75" customHeight="1">
      <c r="A22" s="45"/>
      <c r="B22" s="16" t="s">
        <v>34</v>
      </c>
      <c r="C22" s="4" t="s">
        <v>32</v>
      </c>
      <c r="D22" s="4">
        <v>8</v>
      </c>
      <c r="E22" s="4" t="s">
        <v>35</v>
      </c>
      <c r="F22" s="4">
        <v>25000</v>
      </c>
      <c r="G22" s="4">
        <f t="shared" ref="G22:G26" si="0">(D22*F22)</f>
        <v>200000</v>
      </c>
    </row>
    <row r="23" spans="1:7" ht="12.75" customHeight="1">
      <c r="A23" s="45"/>
      <c r="B23" s="16" t="s">
        <v>36</v>
      </c>
      <c r="C23" s="4" t="s">
        <v>32</v>
      </c>
      <c r="D23" s="4">
        <v>6</v>
      </c>
      <c r="E23" s="4" t="s">
        <v>37</v>
      </c>
      <c r="F23" s="4">
        <v>25000</v>
      </c>
      <c r="G23" s="4">
        <f t="shared" si="0"/>
        <v>150000</v>
      </c>
    </row>
    <row r="24" spans="1:7" ht="12.75" customHeight="1">
      <c r="A24" s="45"/>
      <c r="B24" s="16" t="s">
        <v>38</v>
      </c>
      <c r="C24" s="4" t="s">
        <v>32</v>
      </c>
      <c r="D24" s="4">
        <v>3</v>
      </c>
      <c r="E24" s="4" t="s">
        <v>37</v>
      </c>
      <c r="F24" s="4">
        <v>25000</v>
      </c>
      <c r="G24" s="4">
        <f t="shared" si="0"/>
        <v>75000</v>
      </c>
    </row>
    <row r="25" spans="1:7" ht="12.75" customHeight="1">
      <c r="A25" s="45"/>
      <c r="B25" s="16" t="s">
        <v>39</v>
      </c>
      <c r="C25" s="4" t="s">
        <v>32</v>
      </c>
      <c r="D25" s="4">
        <v>3</v>
      </c>
      <c r="E25" s="4" t="s">
        <v>35</v>
      </c>
      <c r="F25" s="4">
        <v>25000</v>
      </c>
      <c r="G25" s="4">
        <f t="shared" si="0"/>
        <v>75000</v>
      </c>
    </row>
    <row r="26" spans="1:7" ht="12.75" customHeight="1">
      <c r="A26" s="45"/>
      <c r="B26" s="16" t="s">
        <v>40</v>
      </c>
      <c r="C26" s="4" t="s">
        <v>32</v>
      </c>
      <c r="D26" s="4">
        <v>40</v>
      </c>
      <c r="E26" s="4" t="s">
        <v>41</v>
      </c>
      <c r="F26" s="4">
        <v>25000</v>
      </c>
      <c r="G26" s="4">
        <f t="shared" si="0"/>
        <v>1000000</v>
      </c>
    </row>
    <row r="27" spans="1:7" ht="12.75" customHeight="1">
      <c r="A27" s="45"/>
      <c r="B27" s="5" t="s">
        <v>42</v>
      </c>
      <c r="C27" s="6"/>
      <c r="D27" s="6"/>
      <c r="E27" s="6"/>
      <c r="F27" s="7"/>
      <c r="G27" s="8">
        <f>SUM(G21:G26)</f>
        <v>1650000</v>
      </c>
    </row>
    <row r="28" spans="1:7" ht="12" customHeight="1">
      <c r="A28" s="33"/>
      <c r="B28" s="46"/>
      <c r="C28" s="48"/>
      <c r="D28" s="48"/>
      <c r="E28" s="48"/>
      <c r="F28" s="53"/>
      <c r="G28" s="53"/>
    </row>
    <row r="29" spans="1:7" ht="12" customHeight="1">
      <c r="A29" s="38"/>
      <c r="B29" s="54" t="s">
        <v>43</v>
      </c>
      <c r="C29" s="55"/>
      <c r="D29" s="56"/>
      <c r="E29" s="56"/>
      <c r="F29" s="57"/>
      <c r="G29" s="57"/>
    </row>
    <row r="30" spans="1:7" ht="24" customHeight="1">
      <c r="A30" s="38"/>
      <c r="B30" s="58" t="s">
        <v>25</v>
      </c>
      <c r="C30" s="59" t="s">
        <v>26</v>
      </c>
      <c r="D30" s="59" t="s">
        <v>27</v>
      </c>
      <c r="E30" s="58" t="s">
        <v>28</v>
      </c>
      <c r="F30" s="59" t="s">
        <v>29</v>
      </c>
      <c r="G30" s="58" t="s">
        <v>30</v>
      </c>
    </row>
    <row r="31" spans="1:7" ht="12" customHeight="1">
      <c r="A31" s="38"/>
      <c r="B31" s="60"/>
      <c r="C31" s="61"/>
      <c r="D31" s="61"/>
      <c r="E31" s="61"/>
      <c r="F31" s="60"/>
      <c r="G31" s="60"/>
    </row>
    <row r="32" spans="1:7" ht="12" customHeight="1">
      <c r="A32" s="38"/>
      <c r="B32" s="9" t="s">
        <v>44</v>
      </c>
      <c r="C32" s="10"/>
      <c r="D32" s="10"/>
      <c r="E32" s="10"/>
      <c r="F32" s="11"/>
      <c r="G32" s="11"/>
    </row>
    <row r="33" spans="1:11" ht="12" customHeight="1">
      <c r="A33" s="33"/>
      <c r="B33" s="62"/>
      <c r="C33" s="63"/>
      <c r="D33" s="63"/>
      <c r="E33" s="63"/>
      <c r="F33" s="64"/>
      <c r="G33" s="64"/>
    </row>
    <row r="34" spans="1:11" ht="12" customHeight="1">
      <c r="A34" s="38"/>
      <c r="B34" s="54" t="s">
        <v>45</v>
      </c>
      <c r="C34" s="55"/>
      <c r="D34" s="56"/>
      <c r="E34" s="56"/>
      <c r="F34" s="57"/>
      <c r="G34" s="57"/>
    </row>
    <row r="35" spans="1:11" ht="24" customHeight="1">
      <c r="A35" s="38"/>
      <c r="B35" s="65" t="s">
        <v>25</v>
      </c>
      <c r="C35" s="65" t="s">
        <v>26</v>
      </c>
      <c r="D35" s="65" t="s">
        <v>27</v>
      </c>
      <c r="E35" s="65" t="s">
        <v>28</v>
      </c>
      <c r="F35" s="66" t="s">
        <v>29</v>
      </c>
      <c r="G35" s="65" t="s">
        <v>30</v>
      </c>
    </row>
    <row r="36" spans="1:11" ht="12.75" customHeight="1">
      <c r="A36" s="45"/>
      <c r="B36" s="16" t="s">
        <v>46</v>
      </c>
      <c r="C36" s="4" t="s">
        <v>47</v>
      </c>
      <c r="D36" s="29">
        <v>0.375</v>
      </c>
      <c r="E36" s="4" t="s">
        <v>48</v>
      </c>
      <c r="F36" s="4">
        <v>240000</v>
      </c>
      <c r="G36" s="4">
        <f>(D36*F36)</f>
        <v>90000</v>
      </c>
    </row>
    <row r="37" spans="1:11" ht="12.75" customHeight="1">
      <c r="A37" s="45"/>
      <c r="B37" s="16" t="s">
        <v>49</v>
      </c>
      <c r="C37" s="4" t="s">
        <v>47</v>
      </c>
      <c r="D37" s="29">
        <v>0.25</v>
      </c>
      <c r="E37" s="4" t="s">
        <v>50</v>
      </c>
      <c r="F37" s="4">
        <v>240000</v>
      </c>
      <c r="G37" s="4">
        <f t="shared" ref="G37:G41" si="1">(D37*F37)</f>
        <v>60000</v>
      </c>
    </row>
    <row r="38" spans="1:11" ht="12.75" customHeight="1">
      <c r="A38" s="45"/>
      <c r="B38" s="16" t="s">
        <v>51</v>
      </c>
      <c r="C38" s="4" t="s">
        <v>47</v>
      </c>
      <c r="D38" s="29">
        <v>0.125</v>
      </c>
      <c r="E38" s="4" t="s">
        <v>52</v>
      </c>
      <c r="F38" s="4">
        <v>240000</v>
      </c>
      <c r="G38" s="4">
        <f t="shared" si="1"/>
        <v>30000</v>
      </c>
    </row>
    <row r="39" spans="1:11" ht="12.75" customHeight="1">
      <c r="A39" s="45"/>
      <c r="B39" s="16" t="s">
        <v>53</v>
      </c>
      <c r="C39" s="4" t="s">
        <v>47</v>
      </c>
      <c r="D39" s="29">
        <v>0.25</v>
      </c>
      <c r="E39" s="4" t="s">
        <v>54</v>
      </c>
      <c r="F39" s="4">
        <v>240000</v>
      </c>
      <c r="G39" s="4">
        <f t="shared" si="1"/>
        <v>60000</v>
      </c>
    </row>
    <row r="40" spans="1:11" ht="12.75" customHeight="1">
      <c r="A40" s="45"/>
      <c r="B40" s="16" t="s">
        <v>55</v>
      </c>
      <c r="C40" s="4" t="s">
        <v>47</v>
      </c>
      <c r="D40" s="29">
        <v>0.25</v>
      </c>
      <c r="E40" s="4" t="s">
        <v>52</v>
      </c>
      <c r="F40" s="4">
        <v>240000</v>
      </c>
      <c r="G40" s="4">
        <f t="shared" si="1"/>
        <v>60000</v>
      </c>
    </row>
    <row r="41" spans="1:11" ht="12.75" customHeight="1">
      <c r="A41" s="45"/>
      <c r="B41" s="16" t="s">
        <v>56</v>
      </c>
      <c r="C41" s="4" t="s">
        <v>47</v>
      </c>
      <c r="D41" s="29">
        <v>0.25</v>
      </c>
      <c r="E41" s="4" t="s">
        <v>41</v>
      </c>
      <c r="F41" s="4">
        <v>240000</v>
      </c>
      <c r="G41" s="4">
        <f t="shared" si="1"/>
        <v>60000</v>
      </c>
    </row>
    <row r="42" spans="1:11" ht="12.75" customHeight="1">
      <c r="A42" s="38"/>
      <c r="B42" s="9" t="s">
        <v>57</v>
      </c>
      <c r="C42" s="10"/>
      <c r="D42" s="10"/>
      <c r="E42" s="10"/>
      <c r="F42" s="11"/>
      <c r="G42" s="8">
        <f>SUM(G36:G41)</f>
        <v>360000</v>
      </c>
    </row>
    <row r="43" spans="1:11" ht="12" customHeight="1">
      <c r="A43" s="33"/>
      <c r="B43" s="62"/>
      <c r="C43" s="63"/>
      <c r="D43" s="63"/>
      <c r="E43" s="63"/>
      <c r="F43" s="64"/>
      <c r="G43" s="64"/>
    </row>
    <row r="44" spans="1:11" ht="12" customHeight="1">
      <c r="A44" s="38"/>
      <c r="B44" s="54" t="s">
        <v>58</v>
      </c>
      <c r="C44" s="55"/>
      <c r="D44" s="56"/>
      <c r="E44" s="56"/>
      <c r="F44" s="57"/>
      <c r="G44" s="57"/>
    </row>
    <row r="45" spans="1:11" ht="24" customHeight="1">
      <c r="A45" s="38"/>
      <c r="B45" s="66" t="s">
        <v>59</v>
      </c>
      <c r="C45" s="67" t="s">
        <v>60</v>
      </c>
      <c r="D45" s="67" t="s">
        <v>61</v>
      </c>
      <c r="E45" s="67" t="s">
        <v>28</v>
      </c>
      <c r="F45" s="67" t="s">
        <v>29</v>
      </c>
      <c r="G45" s="67" t="s">
        <v>30</v>
      </c>
      <c r="K45" s="68"/>
    </row>
    <row r="46" spans="1:11" ht="12.75" customHeight="1">
      <c r="A46" s="45"/>
      <c r="B46" s="17" t="s">
        <v>62</v>
      </c>
      <c r="C46" s="4" t="s">
        <v>63</v>
      </c>
      <c r="D46" s="4">
        <v>25000</v>
      </c>
      <c r="E46" s="4" t="s">
        <v>64</v>
      </c>
      <c r="F46" s="4">
        <v>80</v>
      </c>
      <c r="G46" s="4">
        <f>+F46*D46</f>
        <v>2000000</v>
      </c>
    </row>
    <row r="47" spans="1:11" ht="12.75" customHeight="1">
      <c r="A47" s="45"/>
      <c r="B47" s="17" t="s">
        <v>65</v>
      </c>
      <c r="C47" s="4"/>
      <c r="D47" s="4"/>
      <c r="E47" s="4"/>
      <c r="F47" s="4"/>
      <c r="G47" s="4">
        <f>+F47*D47</f>
        <v>0</v>
      </c>
    </row>
    <row r="48" spans="1:11" ht="12.75" customHeight="1">
      <c r="A48" s="45"/>
      <c r="B48" s="16" t="s">
        <v>66</v>
      </c>
      <c r="C48" s="4" t="s">
        <v>67</v>
      </c>
      <c r="D48" s="4">
        <v>300</v>
      </c>
      <c r="E48" s="4" t="s">
        <v>68</v>
      </c>
      <c r="F48" s="4">
        <v>480</v>
      </c>
      <c r="G48" s="4">
        <f>+F48*D48</f>
        <v>144000</v>
      </c>
    </row>
    <row r="49" spans="1:7" ht="12.75" customHeight="1">
      <c r="A49" s="45"/>
      <c r="B49" s="18" t="s">
        <v>69</v>
      </c>
      <c r="C49" s="19" t="s">
        <v>67</v>
      </c>
      <c r="D49" s="19">
        <v>200</v>
      </c>
      <c r="E49" s="19" t="s">
        <v>70</v>
      </c>
      <c r="F49" s="19">
        <v>1030</v>
      </c>
      <c r="G49" s="19">
        <f>+F49*D49</f>
        <v>206000</v>
      </c>
    </row>
    <row r="50" spans="1:7" ht="12.75" customHeight="1">
      <c r="A50" s="69"/>
      <c r="B50" s="25" t="s">
        <v>71</v>
      </c>
      <c r="C50" s="13"/>
      <c r="D50" s="13"/>
      <c r="E50" s="13"/>
      <c r="F50" s="13"/>
      <c r="G50" s="13">
        <f>+F50*D50</f>
        <v>0</v>
      </c>
    </row>
    <row r="51" spans="1:7" ht="12.75" customHeight="1">
      <c r="A51" s="45"/>
      <c r="B51" s="26" t="s">
        <v>72</v>
      </c>
      <c r="C51" s="21" t="s">
        <v>73</v>
      </c>
      <c r="D51" s="21">
        <v>1.5</v>
      </c>
      <c r="E51" s="21" t="s">
        <v>68</v>
      </c>
      <c r="F51" s="21">
        <v>19519.5</v>
      </c>
      <c r="G51" s="21">
        <f>+D51*F51</f>
        <v>29279.25</v>
      </c>
    </row>
    <row r="52" spans="1:7" ht="12.75" customHeight="1">
      <c r="A52" s="45"/>
      <c r="B52" s="26" t="s">
        <v>74</v>
      </c>
      <c r="C52" s="21" t="s">
        <v>73</v>
      </c>
      <c r="D52" s="21">
        <v>1</v>
      </c>
      <c r="E52" s="21" t="s">
        <v>70</v>
      </c>
      <c r="F52" s="21">
        <v>35190</v>
      </c>
      <c r="G52" s="21">
        <f t="shared" ref="G52:G57" si="2">+D52*F52</f>
        <v>35190</v>
      </c>
    </row>
    <row r="53" spans="1:7" ht="12.75" customHeight="1">
      <c r="A53" s="45"/>
      <c r="B53" s="20" t="s">
        <v>75</v>
      </c>
      <c r="C53" s="21"/>
      <c r="D53" s="21"/>
      <c r="E53" s="21"/>
      <c r="F53" s="21"/>
      <c r="G53" s="21">
        <f t="shared" si="2"/>
        <v>0</v>
      </c>
    </row>
    <row r="54" spans="1:7" ht="12.75" customHeight="1">
      <c r="A54" s="45"/>
      <c r="B54" s="26" t="s">
        <v>76</v>
      </c>
      <c r="C54" s="21" t="s">
        <v>67</v>
      </c>
      <c r="D54" s="21">
        <v>2</v>
      </c>
      <c r="E54" s="21" t="s">
        <v>70</v>
      </c>
      <c r="F54" s="21">
        <v>15650</v>
      </c>
      <c r="G54" s="21">
        <f t="shared" si="2"/>
        <v>31300</v>
      </c>
    </row>
    <row r="55" spans="1:7" ht="12.75" customHeight="1">
      <c r="A55" s="45"/>
      <c r="B55" s="20" t="s">
        <v>77</v>
      </c>
      <c r="C55" s="21"/>
      <c r="D55" s="21"/>
      <c r="E55" s="21"/>
      <c r="F55" s="21"/>
      <c r="G55" s="21">
        <f t="shared" si="2"/>
        <v>0</v>
      </c>
    </row>
    <row r="56" spans="1:7" ht="12.75" customHeight="1">
      <c r="A56" s="45"/>
      <c r="B56" s="26" t="s">
        <v>78</v>
      </c>
      <c r="C56" s="21" t="s">
        <v>67</v>
      </c>
      <c r="D56" s="21">
        <v>0.5</v>
      </c>
      <c r="E56" s="21" t="s">
        <v>79</v>
      </c>
      <c r="F56" s="21">
        <v>85000</v>
      </c>
      <c r="G56" s="21">
        <f t="shared" si="2"/>
        <v>42500</v>
      </c>
    </row>
    <row r="57" spans="1:7" ht="12.75" customHeight="1">
      <c r="A57" s="45"/>
      <c r="B57" s="26" t="s">
        <v>80</v>
      </c>
      <c r="C57" s="21" t="s">
        <v>73</v>
      </c>
      <c r="D57" s="27">
        <v>0.5</v>
      </c>
      <c r="E57" s="21" t="s">
        <v>79</v>
      </c>
      <c r="F57" s="21">
        <v>36800.5</v>
      </c>
      <c r="G57" s="21">
        <f t="shared" si="2"/>
        <v>18400.25</v>
      </c>
    </row>
    <row r="58" spans="1:7" ht="13.5" customHeight="1">
      <c r="A58" s="38"/>
      <c r="B58" s="9" t="s">
        <v>81</v>
      </c>
      <c r="C58" s="10"/>
      <c r="D58" s="10"/>
      <c r="E58" s="10"/>
      <c r="F58" s="11"/>
      <c r="G58" s="70">
        <f>SUM(G46:G57)</f>
        <v>2506669.5</v>
      </c>
    </row>
    <row r="59" spans="1:7" ht="12" customHeight="1">
      <c r="A59" s="33"/>
      <c r="B59" s="62"/>
      <c r="C59" s="63"/>
      <c r="D59" s="63"/>
      <c r="E59" s="71"/>
      <c r="F59" s="64"/>
      <c r="G59" s="64"/>
    </row>
    <row r="60" spans="1:7" ht="12" customHeight="1">
      <c r="A60" s="38"/>
      <c r="B60" s="54" t="s">
        <v>82</v>
      </c>
      <c r="C60" s="55"/>
      <c r="D60" s="56"/>
      <c r="E60" s="56"/>
      <c r="F60" s="57"/>
      <c r="G60" s="57"/>
    </row>
    <row r="61" spans="1:7" ht="24" customHeight="1">
      <c r="A61" s="38"/>
      <c r="B61" s="65" t="s">
        <v>83</v>
      </c>
      <c r="C61" s="66" t="s">
        <v>60</v>
      </c>
      <c r="D61" s="66" t="s">
        <v>61</v>
      </c>
      <c r="E61" s="65" t="s">
        <v>28</v>
      </c>
      <c r="F61" s="66" t="s">
        <v>29</v>
      </c>
      <c r="G61" s="65" t="s">
        <v>30</v>
      </c>
    </row>
    <row r="62" spans="1:7" ht="12.75" customHeight="1">
      <c r="A62" s="45"/>
      <c r="B62" s="22" t="s">
        <v>84</v>
      </c>
      <c r="C62" s="23" t="s">
        <v>63</v>
      </c>
      <c r="D62" s="1">
        <v>700</v>
      </c>
      <c r="E62" s="24" t="s">
        <v>85</v>
      </c>
      <c r="F62" s="1">
        <v>400</v>
      </c>
      <c r="G62" s="4">
        <f>+F62*D62</f>
        <v>280000</v>
      </c>
    </row>
    <row r="63" spans="1:7" ht="13.5" customHeight="1">
      <c r="A63" s="38"/>
      <c r="B63" s="72" t="s">
        <v>86</v>
      </c>
      <c r="C63" s="73"/>
      <c r="D63" s="73"/>
      <c r="E63" s="73"/>
      <c r="F63" s="74"/>
      <c r="G63" s="75">
        <f>SUM(G62:G62)</f>
        <v>280000</v>
      </c>
    </row>
    <row r="64" spans="1:7" ht="12" customHeight="1">
      <c r="A64" s="33"/>
      <c r="B64" s="76"/>
      <c r="C64" s="76"/>
      <c r="D64" s="76"/>
      <c r="E64" s="76"/>
      <c r="F64" s="77"/>
      <c r="G64" s="77"/>
    </row>
    <row r="65" spans="1:7" ht="12" customHeight="1">
      <c r="A65" s="69"/>
      <c r="B65" s="78" t="s">
        <v>87</v>
      </c>
      <c r="C65" s="79"/>
      <c r="D65" s="79"/>
      <c r="E65" s="79"/>
      <c r="F65" s="79"/>
      <c r="G65" s="80">
        <f>G27+G42+G58+G63</f>
        <v>4796669.5</v>
      </c>
    </row>
    <row r="66" spans="1:7" ht="12" customHeight="1">
      <c r="A66" s="69"/>
      <c r="B66" s="81" t="s">
        <v>88</v>
      </c>
      <c r="C66" s="82"/>
      <c r="D66" s="82"/>
      <c r="E66" s="82"/>
      <c r="F66" s="82"/>
      <c r="G66" s="83">
        <f>G65*0.05</f>
        <v>239833.47500000001</v>
      </c>
    </row>
    <row r="67" spans="1:7" ht="12" customHeight="1">
      <c r="A67" s="69"/>
      <c r="B67" s="84" t="s">
        <v>89</v>
      </c>
      <c r="C67" s="85"/>
      <c r="D67" s="85"/>
      <c r="E67" s="85"/>
      <c r="F67" s="85"/>
      <c r="G67" s="86">
        <f>G66+G65</f>
        <v>5036502.9749999996</v>
      </c>
    </row>
    <row r="68" spans="1:7" ht="12" customHeight="1">
      <c r="A68" s="69"/>
      <c r="B68" s="81" t="s">
        <v>90</v>
      </c>
      <c r="C68" s="82"/>
      <c r="D68" s="82"/>
      <c r="E68" s="82"/>
      <c r="F68" s="82"/>
      <c r="G68" s="83">
        <f>G12</f>
        <v>8750000</v>
      </c>
    </row>
    <row r="69" spans="1:7" ht="12" customHeight="1">
      <c r="A69" s="69"/>
      <c r="B69" s="87" t="s">
        <v>91</v>
      </c>
      <c r="C69" s="88"/>
      <c r="D69" s="88"/>
      <c r="E69" s="88"/>
      <c r="F69" s="88"/>
      <c r="G69" s="89">
        <f>G68-G67</f>
        <v>3713497.0250000004</v>
      </c>
    </row>
    <row r="70" spans="1:7" ht="12" customHeight="1">
      <c r="A70" s="69"/>
      <c r="B70" s="90" t="s">
        <v>92</v>
      </c>
      <c r="C70" s="91"/>
      <c r="D70" s="91"/>
      <c r="E70" s="91"/>
      <c r="F70" s="91"/>
      <c r="G70" s="92"/>
    </row>
    <row r="71" spans="1:7" ht="12.75" customHeight="1" thickBot="1">
      <c r="A71" s="69"/>
      <c r="B71" s="93"/>
      <c r="C71" s="91"/>
      <c r="D71" s="91"/>
      <c r="E71" s="91"/>
      <c r="F71" s="91"/>
      <c r="G71" s="92"/>
    </row>
    <row r="72" spans="1:7" ht="12" customHeight="1">
      <c r="A72" s="69"/>
      <c r="B72" s="94" t="s">
        <v>93</v>
      </c>
      <c r="C72" s="95"/>
      <c r="D72" s="95"/>
      <c r="E72" s="95"/>
      <c r="F72" s="96"/>
      <c r="G72" s="92"/>
    </row>
    <row r="73" spans="1:7" ht="12" customHeight="1">
      <c r="A73" s="69"/>
      <c r="B73" s="97" t="s">
        <v>94</v>
      </c>
      <c r="C73" s="98"/>
      <c r="D73" s="98"/>
      <c r="E73" s="98"/>
      <c r="F73" s="99"/>
      <c r="G73" s="92"/>
    </row>
    <row r="74" spans="1:7" ht="12" customHeight="1">
      <c r="A74" s="69"/>
      <c r="B74" s="97" t="s">
        <v>95</v>
      </c>
      <c r="C74" s="98"/>
      <c r="D74" s="98"/>
      <c r="E74" s="98"/>
      <c r="F74" s="99"/>
      <c r="G74" s="92"/>
    </row>
    <row r="75" spans="1:7" ht="12" customHeight="1">
      <c r="A75" s="69"/>
      <c r="B75" s="97" t="s">
        <v>96</v>
      </c>
      <c r="C75" s="98"/>
      <c r="D75" s="98"/>
      <c r="E75" s="98"/>
      <c r="F75" s="99"/>
      <c r="G75" s="92"/>
    </row>
    <row r="76" spans="1:7" ht="12" customHeight="1">
      <c r="A76" s="69"/>
      <c r="B76" s="97" t="s">
        <v>97</v>
      </c>
      <c r="C76" s="98"/>
      <c r="D76" s="98"/>
      <c r="E76" s="98"/>
      <c r="F76" s="99"/>
      <c r="G76" s="92"/>
    </row>
    <row r="77" spans="1:7" ht="12" customHeight="1">
      <c r="A77" s="69"/>
      <c r="B77" s="97" t="s">
        <v>98</v>
      </c>
      <c r="C77" s="98"/>
      <c r="D77" s="98"/>
      <c r="E77" s="98"/>
      <c r="F77" s="99"/>
      <c r="G77" s="92"/>
    </row>
    <row r="78" spans="1:7" ht="12.75" customHeight="1" thickBot="1">
      <c r="A78" s="69"/>
      <c r="B78" s="100" t="s">
        <v>99</v>
      </c>
      <c r="C78" s="101"/>
      <c r="D78" s="101"/>
      <c r="E78" s="101"/>
      <c r="F78" s="102"/>
      <c r="G78" s="92"/>
    </row>
    <row r="79" spans="1:7" ht="12.75" customHeight="1">
      <c r="A79" s="69"/>
      <c r="B79" s="93"/>
      <c r="C79" s="98"/>
      <c r="D79" s="98"/>
      <c r="E79" s="98"/>
      <c r="F79" s="98"/>
      <c r="G79" s="92"/>
    </row>
    <row r="80" spans="1:7" ht="15" customHeight="1" thickBot="1">
      <c r="A80" s="69"/>
      <c r="B80" s="131" t="s">
        <v>100</v>
      </c>
      <c r="C80" s="132"/>
      <c r="D80" s="103"/>
      <c r="E80" s="104"/>
      <c r="F80" s="104"/>
      <c r="G80" s="92"/>
    </row>
    <row r="81" spans="1:7" ht="12" customHeight="1">
      <c r="A81" s="69"/>
      <c r="B81" s="105" t="s">
        <v>83</v>
      </c>
      <c r="C81" s="106" t="s">
        <v>101</v>
      </c>
      <c r="D81" s="107" t="s">
        <v>102</v>
      </c>
      <c r="E81" s="104"/>
      <c r="F81" s="104"/>
      <c r="G81" s="92"/>
    </row>
    <row r="82" spans="1:7" ht="12" customHeight="1">
      <c r="A82" s="69"/>
      <c r="B82" s="108" t="s">
        <v>103</v>
      </c>
      <c r="C82" s="109">
        <f>+G27</f>
        <v>1650000</v>
      </c>
      <c r="D82" s="110">
        <f>(C82/C88)</f>
        <v>0.327608264740477</v>
      </c>
      <c r="E82" s="104"/>
      <c r="F82" s="104"/>
      <c r="G82" s="92"/>
    </row>
    <row r="83" spans="1:7" ht="12" customHeight="1">
      <c r="A83" s="69"/>
      <c r="B83" s="108" t="s">
        <v>104</v>
      </c>
      <c r="C83" s="111">
        <f>+G32</f>
        <v>0</v>
      </c>
      <c r="D83" s="110">
        <v>0</v>
      </c>
      <c r="E83" s="104"/>
      <c r="F83" s="104"/>
      <c r="G83" s="92"/>
    </row>
    <row r="84" spans="1:7" ht="12" customHeight="1">
      <c r="A84" s="69"/>
      <c r="B84" s="108" t="s">
        <v>105</v>
      </c>
      <c r="C84" s="109">
        <f>+G42</f>
        <v>360000</v>
      </c>
      <c r="D84" s="110">
        <f>(C84/C88)</f>
        <v>7.1478166852467717E-2</v>
      </c>
      <c r="E84" s="104"/>
      <c r="F84" s="104"/>
      <c r="G84" s="92"/>
    </row>
    <row r="85" spans="1:7" ht="12" customHeight="1">
      <c r="A85" s="69"/>
      <c r="B85" s="108" t="s">
        <v>59</v>
      </c>
      <c r="C85" s="109">
        <f>+G58</f>
        <v>2506669.5</v>
      </c>
      <c r="D85" s="110">
        <f>(C85/C88)</f>
        <v>0.49770039101386615</v>
      </c>
      <c r="E85" s="104"/>
      <c r="F85" s="104"/>
      <c r="G85" s="92"/>
    </row>
    <row r="86" spans="1:7" ht="12" customHeight="1">
      <c r="A86" s="69"/>
      <c r="B86" s="108" t="s">
        <v>106</v>
      </c>
      <c r="C86" s="112">
        <f>+G63</f>
        <v>280000</v>
      </c>
      <c r="D86" s="110">
        <f>(C86/C88)</f>
        <v>5.5594129774141555E-2</v>
      </c>
      <c r="E86" s="113"/>
      <c r="F86" s="113"/>
      <c r="G86" s="92"/>
    </row>
    <row r="87" spans="1:7" ht="12" customHeight="1">
      <c r="A87" s="69"/>
      <c r="B87" s="108" t="s">
        <v>107</v>
      </c>
      <c r="C87" s="112">
        <f>+G66</f>
        <v>239833.47500000001</v>
      </c>
      <c r="D87" s="110">
        <f>(C87/C88)</f>
        <v>4.7619047619047623E-2</v>
      </c>
      <c r="E87" s="113"/>
      <c r="F87" s="113"/>
      <c r="G87" s="92"/>
    </row>
    <row r="88" spans="1:7" ht="12.75" customHeight="1" thickBot="1">
      <c r="A88" s="69"/>
      <c r="B88" s="114" t="s">
        <v>108</v>
      </c>
      <c r="C88" s="115">
        <f>SUM(C82:C87)</f>
        <v>5036502.9749999996</v>
      </c>
      <c r="D88" s="116">
        <f>SUM(D82:D87)</f>
        <v>1</v>
      </c>
      <c r="E88" s="113"/>
      <c r="F88" s="113"/>
      <c r="G88" s="92"/>
    </row>
    <row r="89" spans="1:7" ht="12" customHeight="1">
      <c r="A89" s="69"/>
      <c r="B89" s="93"/>
      <c r="C89" s="91"/>
      <c r="D89" s="91"/>
      <c r="E89" s="91"/>
      <c r="F89" s="91"/>
      <c r="G89" s="92"/>
    </row>
    <row r="90" spans="1:7" ht="12.75" customHeight="1">
      <c r="A90" s="69"/>
      <c r="B90" s="32"/>
      <c r="C90" s="91"/>
      <c r="D90" s="91"/>
      <c r="E90" s="91"/>
      <c r="F90" s="91"/>
      <c r="G90" s="92"/>
    </row>
    <row r="91" spans="1:7" ht="12" customHeight="1" thickBot="1">
      <c r="A91" s="117"/>
      <c r="B91" s="118"/>
      <c r="C91" s="119" t="s">
        <v>109</v>
      </c>
      <c r="D91" s="120"/>
      <c r="E91" s="121"/>
      <c r="F91" s="122"/>
      <c r="G91" s="92"/>
    </row>
    <row r="92" spans="1:7" ht="12" customHeight="1">
      <c r="A92" s="69"/>
      <c r="B92" s="123" t="s">
        <v>110</v>
      </c>
      <c r="C92" s="124">
        <v>15000</v>
      </c>
      <c r="D92" s="124">
        <v>25000</v>
      </c>
      <c r="E92" s="125">
        <v>35000</v>
      </c>
      <c r="F92" s="126"/>
      <c r="G92" s="127"/>
    </row>
    <row r="93" spans="1:7" ht="12.75" customHeight="1" thickBot="1">
      <c r="A93" s="69"/>
      <c r="B93" s="114" t="s">
        <v>111</v>
      </c>
      <c r="C93" s="115">
        <f>(G67/C92)</f>
        <v>335.766865</v>
      </c>
      <c r="D93" s="115">
        <f>(G67/D92)</f>
        <v>201.46011899999999</v>
      </c>
      <c r="E93" s="128">
        <f>(G67/E92)</f>
        <v>143.90008499999999</v>
      </c>
      <c r="F93" s="126"/>
      <c r="G93" s="127"/>
    </row>
    <row r="94" spans="1:7" ht="15.6" customHeight="1">
      <c r="A94" s="69"/>
      <c r="B94" s="90" t="s">
        <v>112</v>
      </c>
      <c r="C94" s="98"/>
      <c r="D94" s="98"/>
      <c r="E94" s="98"/>
      <c r="F94" s="98"/>
      <c r="G94" s="98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E28FCC-977B-4D7C-ADBD-0E8B87A6213D}"/>
</file>

<file path=customXml/itemProps2.xml><?xml version="1.0" encoding="utf-8"?>
<ds:datastoreItem xmlns:ds="http://schemas.openxmlformats.org/officeDocument/2006/customXml" ds:itemID="{67405C8D-88BF-4113-90AF-0028F72DB9EE}"/>
</file>

<file path=customXml/itemProps3.xml><?xml version="1.0" encoding="utf-8"?>
<ds:datastoreItem xmlns:ds="http://schemas.openxmlformats.org/officeDocument/2006/customXml" ds:itemID="{0E9FC764-F873-4F65-8B88-6750DFF54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