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7" documentId="11_5DA9627E5217D128147B8EA7D778628716028D3C" xr6:coauthVersionLast="47" xr6:coauthVersionMax="47" xr10:uidLastSave="{1AD334AF-5BAF-47B5-A2D2-B2242CF82647}"/>
  <bookViews>
    <workbookView xWindow="-90" yWindow="-90" windowWidth="19380" windowHeight="10980" xr2:uid="{00000000-000D-0000-FFFF-FFFF00000000}"/>
  </bookViews>
  <sheets>
    <sheet name="Sandia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2" l="1"/>
  <c r="G67" i="12"/>
  <c r="C90" i="12" s="1"/>
  <c r="G61" i="12"/>
  <c r="G60" i="12"/>
  <c r="G58" i="12"/>
  <c r="G57" i="12"/>
  <c r="G55" i="12"/>
  <c r="G54" i="12"/>
  <c r="G53" i="12"/>
  <c r="G51" i="12"/>
  <c r="G49" i="12"/>
  <c r="G48" i="12"/>
  <c r="G47" i="12"/>
  <c r="G45" i="12"/>
  <c r="G40" i="12"/>
  <c r="G39" i="12"/>
  <c r="G38" i="12"/>
  <c r="G37" i="12"/>
  <c r="G36" i="12"/>
  <c r="G26" i="12"/>
  <c r="G25" i="12"/>
  <c r="G24" i="12"/>
  <c r="G23" i="12"/>
  <c r="G22" i="12"/>
  <c r="G21" i="12"/>
  <c r="G12" i="12"/>
  <c r="G72" i="12" s="1"/>
  <c r="G27" i="12" l="1"/>
  <c r="C86" i="12" s="1"/>
  <c r="G62" i="12"/>
  <c r="C89" i="12" s="1"/>
  <c r="G41" i="12"/>
  <c r="G69" i="12" l="1"/>
  <c r="G70" i="12" s="1"/>
  <c r="C88" i="12"/>
  <c r="G71" i="12" l="1"/>
  <c r="C91" i="12"/>
  <c r="C92" i="12" l="1"/>
  <c r="D91" i="12" s="1"/>
  <c r="G73" i="12"/>
  <c r="E97" i="12"/>
  <c r="D97" i="12"/>
  <c r="C97" i="12"/>
  <c r="D88" i="12" l="1"/>
  <c r="D89" i="12"/>
  <c r="D86" i="12"/>
  <c r="D90" i="12"/>
  <c r="D92" i="12" l="1"/>
</calcChain>
</file>

<file path=xl/sharedStrings.xml><?xml version="1.0" encoding="utf-8"?>
<sst xmlns="http://schemas.openxmlformats.org/spreadsheetml/2006/main" count="168" uniqueCount="115">
  <si>
    <t>RUBRO O CULTIVO</t>
  </si>
  <si>
    <t>Sandía</t>
  </si>
  <si>
    <t>RENDIMIENTO (Unidad/Há.)</t>
  </si>
  <si>
    <t>VARIEDAD</t>
  </si>
  <si>
    <t>Varias</t>
  </si>
  <si>
    <t>FECHA ESTIMADA  PRECIO VENTA</t>
  </si>
  <si>
    <t>Diciembre - Febrero</t>
  </si>
  <si>
    <t>NIVEL TECNOLÓGICO</t>
  </si>
  <si>
    <t>Medio</t>
  </si>
  <si>
    <t>PRECIO ESPERADO ($/Unidad)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</si>
  <si>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</si>
  <si>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</si>
  <si>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</si>
  <si>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</si>
  <si>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</si>
  <si>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</si>
  <si>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Local</t>
  </si>
  <si>
    <t>COMUNA/LOCALIDAD</t>
  </si>
  <si>
    <t>Todas la comunas del Área</t>
  </si>
  <si>
    <t>FECHA DE COSECHA</t>
  </si>
  <si>
    <t xml:space="preserve">Diciembre - Febrero 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</si>
  <si>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</si>
  <si>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</si>
  <si>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</si>
  <si>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</si>
  <si>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</si>
  <si>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</si>
  <si>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</si>
  <si>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</si>
  <si>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</si>
  <si>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</si>
  <si>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</si>
  <si>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</si>
  <si>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</si>
  <si>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>Septiembre</t>
  </si>
  <si>
    <t>Riego</t>
  </si>
  <si>
    <t>Septiembre - Febrero</t>
  </si>
  <si>
    <t>Control de Malezas</t>
  </si>
  <si>
    <t>Noviembre - Diciembre</t>
  </si>
  <si>
    <t>Aplicación agroquimicos</t>
  </si>
  <si>
    <t>Septiembre - Diciembre</t>
  </si>
  <si>
    <t>Aplicación fertilizantes</t>
  </si>
  <si>
    <t>Septiembre - Noviembre</t>
  </si>
  <si>
    <t>Cosecha</t>
  </si>
  <si>
    <t>Noviembre - Febrero</t>
  </si>
  <si>
    <t>Subtotal Jornadas Hombre</t>
  </si>
  <si>
    <t>JORNADAS ANIMAL</t>
  </si>
  <si>
    <t>JA</t>
  </si>
  <si>
    <t>Subtotal Jornadas Animal</t>
  </si>
  <si>
    <t>MAQUINARIA</t>
  </si>
  <si>
    <t xml:space="preserve">Aradura </t>
  </si>
  <si>
    <t>JM</t>
  </si>
  <si>
    <t>Septiembre - Octubre</t>
  </si>
  <si>
    <t>Rastrajes</t>
  </si>
  <si>
    <t>Melgadura</t>
  </si>
  <si>
    <t>Octubre</t>
  </si>
  <si>
    <t>Aplicación pesticidas</t>
  </si>
  <si>
    <t>Octubre - Febrero</t>
  </si>
  <si>
    <t>Cultivador entre hileras y aplicar fertilizante</t>
  </si>
  <si>
    <t>Subtotal Costo Maquinaria</t>
  </si>
  <si>
    <t>INSUMOS</t>
  </si>
  <si>
    <t>Insumos</t>
  </si>
  <si>
    <t>Unidad (Kg/l/u)</t>
  </si>
  <si>
    <t>Cantidad (Kg/l/u)</t>
  </si>
  <si>
    <t>Plantulas de vivero</t>
  </si>
  <si>
    <t>U</t>
  </si>
  <si>
    <t>Fertilizantes:</t>
  </si>
  <si>
    <t xml:space="preserve">  Mezcla NPK </t>
  </si>
  <si>
    <t>KG</t>
  </si>
  <si>
    <t xml:space="preserve">  Urea</t>
  </si>
  <si>
    <t>Septiembre - Octube</t>
  </si>
  <si>
    <t xml:space="preserve">  Nitrato de potasio</t>
  </si>
  <si>
    <t>Herbicidas:</t>
  </si>
  <si>
    <t xml:space="preserve">  Sencor 480</t>
  </si>
  <si>
    <t>L</t>
  </si>
  <si>
    <t>Fungicidas:</t>
  </si>
  <si>
    <t xml:space="preserve">  Manzate</t>
  </si>
  <si>
    <t>Octubre - Diciembre</t>
  </si>
  <si>
    <t xml:space="preserve">  Metalaxil 520 SC</t>
  </si>
  <si>
    <t xml:space="preserve">  Previcur Energy 840 SL</t>
  </si>
  <si>
    <t>Insecticidas:</t>
  </si>
  <si>
    <t xml:space="preserve">  Lorsban 4E</t>
  </si>
  <si>
    <t xml:space="preserve">  Zero 5 EC </t>
  </si>
  <si>
    <t>Otros</t>
  </si>
  <si>
    <t xml:space="preserve">  Terrasorb Foliar</t>
  </si>
  <si>
    <t xml:space="preserve">  Frutaliv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</si>
  <si>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</si>
  <si>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</si>
  <si>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</si>
  <si>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</si>
  <si>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</si>
  <si>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</si>
  <si>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</si>
  <si>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</si>
  <si>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</si>
  <si>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</si>
  <si>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</si>
  <si>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</si>
  <si>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</si>
  <si>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</si>
  <si>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</si>
  <si>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</si>
  <si>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</si>
  <si>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</si>
  <si>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</si>
  <si>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</si>
  <si>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</si>
  <si>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</si>
  <si>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</si>
  <si>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Imprevistos</t>
  </si>
  <si>
    <t>COSTO TOTAL/hà.</t>
  </si>
  <si>
    <t>ESCENARIOS COSTO UNITARIO  ($/unidad)</t>
  </si>
  <si>
    <t>Rendimiento (Un/hà)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</si>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</sst>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</borders>
  <cellStyleXfs count="5">
    <xf numFmtId="0" fontId="0" fillId="0" borderId="0" applyNumberFormat="0" applyFill="0" applyBorder="0" applyProtection="0"/>
    <xf numFmtId="41" fontId="20" fillId="0" borderId="0" applyFont="0" applyFill="0" applyBorder="0" applyAlignment="0" applyProtection="0"/>
    <xf numFmtId="0" fontId="22" fillId="0" borderId="3"/>
    <xf numFmtId="0" fontId="22" fillId="0" borderId="3"/>
    <xf numFmtId="0" fontId="22" fillId="0" borderId="3"/>
  </cellStyleXfs>
  <cellXfs count="176">
    <xf numFmtId="0" fontId="0" fillId="0" borderId="0" xfId="0"/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164" fontId="4" fillId="2" borderId="1" xfId="0" applyNumberFormat="1" applyFont="1" applyFill="1" applyBorder="1"/>
    <xf numFmtId="0" fontId="14" fillId="7" borderId="3" xfId="0" applyFont="1" applyFill="1" applyBorder="1"/>
    <xf numFmtId="49" fontId="12" fillId="8" borderId="4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165" fontId="1" fillId="2" borderId="3" xfId="0" applyNumberFormat="1" applyFont="1" applyFill="1" applyBorder="1" applyAlignment="1">
      <alignment vertical="center"/>
    </xf>
    <xf numFmtId="165" fontId="16" fillId="2" borderId="3" xfId="0" applyNumberFormat="1" applyFont="1" applyFill="1" applyBorder="1" applyAlignment="1">
      <alignment vertical="center"/>
    </xf>
    <xf numFmtId="0" fontId="14" fillId="2" borderId="3" xfId="0" applyFont="1" applyFill="1" applyBorder="1"/>
    <xf numFmtId="49" fontId="0" fillId="2" borderId="3" xfId="0" applyNumberForma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49" fontId="12" fillId="8" borderId="5" xfId="0" applyNumberFormat="1" applyFont="1" applyFill="1" applyBorder="1" applyAlignment="1">
      <alignment vertical="center"/>
    </xf>
    <xf numFmtId="49" fontId="14" fillId="8" borderId="6" xfId="0" applyNumberFormat="1" applyFont="1" applyFill="1" applyBorder="1"/>
    <xf numFmtId="0" fontId="14" fillId="9" borderId="9" xfId="0" applyFont="1" applyFill="1" applyBorder="1"/>
    <xf numFmtId="0" fontId="14" fillId="2" borderId="3" xfId="0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49" fontId="12" fillId="2" borderId="10" xfId="0" applyNumberFormat="1" applyFont="1" applyFill="1" applyBorder="1" applyAlignment="1">
      <alignment vertical="center"/>
    </xf>
    <xf numFmtId="0" fontId="14" fillId="2" borderId="11" xfId="0" applyFont="1" applyFill="1" applyBorder="1"/>
    <xf numFmtId="0" fontId="14" fillId="2" borderId="12" xfId="0" applyFont="1" applyFill="1" applyBorder="1"/>
    <xf numFmtId="49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/>
    <xf numFmtId="49" fontId="14" fillId="2" borderId="15" xfId="0" applyNumberFormat="1" applyFont="1" applyFill="1" applyBorder="1" applyAlignment="1">
      <alignment vertical="center"/>
    </xf>
    <xf numFmtId="0" fontId="14" fillId="2" borderId="16" xfId="0" applyFont="1" applyFill="1" applyBorder="1"/>
    <xf numFmtId="0" fontId="14" fillId="2" borderId="17" xfId="0" applyFont="1" applyFill="1" applyBorder="1"/>
    <xf numFmtId="0" fontId="12" fillId="7" borderId="3" xfId="0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49" fontId="17" fillId="9" borderId="3" xfId="0" applyNumberFormat="1" applyFont="1" applyFill="1" applyBorder="1" applyAlignment="1">
      <alignment vertical="center"/>
    </xf>
    <xf numFmtId="0" fontId="9" fillId="9" borderId="3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0" fontId="18" fillId="0" borderId="0" xfId="0" applyNumberFormat="1" applyFont="1"/>
    <xf numFmtId="0" fontId="18" fillId="0" borderId="0" xfId="0" applyFont="1"/>
    <xf numFmtId="49" fontId="4" fillId="2" borderId="1" xfId="0" applyNumberFormat="1" applyFont="1" applyFill="1" applyBorder="1" applyAlignment="1">
      <alignment wrapText="1"/>
    </xf>
    <xf numFmtId="0" fontId="21" fillId="0" borderId="22" xfId="0" applyFont="1" applyBorder="1" applyAlignment="1">
      <alignment horizontal="left" vertical="center"/>
    </xf>
    <xf numFmtId="3" fontId="21" fillId="0" borderId="22" xfId="0" applyNumberFormat="1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 wrapText="1"/>
    </xf>
    <xf numFmtId="17" fontId="21" fillId="0" borderId="22" xfId="0" applyNumberFormat="1" applyFont="1" applyBorder="1" applyAlignment="1">
      <alignment horizontal="left" vertical="center"/>
    </xf>
    <xf numFmtId="41" fontId="21" fillId="0" borderId="22" xfId="1" applyFont="1" applyBorder="1" applyAlignment="1">
      <alignment horizontal="left" vertical="center"/>
    </xf>
    <xf numFmtId="15" fontId="19" fillId="0" borderId="23" xfId="2" applyNumberFormat="1" applyFont="1" applyBorder="1"/>
    <xf numFmtId="0" fontId="21" fillId="0" borderId="23" xfId="0" applyFont="1" applyBorder="1" applyAlignment="1">
      <alignment horizontal="center"/>
    </xf>
    <xf numFmtId="3" fontId="19" fillId="0" borderId="23" xfId="2" applyNumberFormat="1" applyFont="1" applyBorder="1" applyAlignment="1">
      <alignment horizontal="center"/>
    </xf>
    <xf numFmtId="3" fontId="19" fillId="0" borderId="23" xfId="2" applyNumberFormat="1" applyFont="1" applyBorder="1"/>
    <xf numFmtId="3" fontId="21" fillId="0" borderId="23" xfId="0" applyNumberFormat="1" applyFont="1" applyBorder="1" applyAlignment="1">
      <alignment vertical="center"/>
    </xf>
    <xf numFmtId="0" fontId="21" fillId="0" borderId="23" xfId="0" applyFont="1" applyFill="1" applyBorder="1" applyAlignment="1">
      <alignment horizontal="left"/>
    </xf>
    <xf numFmtId="15" fontId="19" fillId="0" borderId="24" xfId="2" applyNumberFormat="1" applyFont="1" applyBorder="1"/>
    <xf numFmtId="0" fontId="21" fillId="0" borderId="24" xfId="0" applyFont="1" applyBorder="1" applyAlignment="1">
      <alignment horizontal="center"/>
    </xf>
    <xf numFmtId="3" fontId="19" fillId="0" borderId="24" xfId="2" applyNumberFormat="1" applyFont="1" applyBorder="1" applyAlignment="1">
      <alignment horizontal="center"/>
    </xf>
    <xf numFmtId="0" fontId="21" fillId="0" borderId="24" xfId="0" applyFont="1" applyBorder="1" applyAlignment="1">
      <alignment horizontal="left"/>
    </xf>
    <xf numFmtId="3" fontId="21" fillId="0" borderId="24" xfId="0" applyNumberFormat="1" applyFont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41" fontId="21" fillId="0" borderId="23" xfId="1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/>
    </xf>
    <xf numFmtId="0" fontId="23" fillId="0" borderId="23" xfId="0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1" fillId="0" borderId="22" xfId="0" applyFont="1" applyBorder="1" applyAlignment="1">
      <alignment horizontal="right"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1" fillId="0" borderId="25" xfId="0" applyFont="1" applyBorder="1" applyAlignment="1">
      <alignment vertical="center"/>
    </xf>
    <xf numFmtId="17" fontId="21" fillId="0" borderId="22" xfId="0" quotePrefix="1" applyNumberFormat="1" applyFont="1" applyBorder="1" applyAlignment="1">
      <alignment horizontal="right" vertical="center"/>
    </xf>
    <xf numFmtId="41" fontId="12" fillId="8" borderId="20" xfId="1" applyFont="1" applyFill="1" applyBorder="1" applyAlignment="1">
      <alignment vertical="center"/>
    </xf>
    <xf numFmtId="41" fontId="12" fillId="8" borderId="21" xfId="1" applyFont="1" applyFill="1" applyBorder="1" applyAlignment="1">
      <alignment vertical="center"/>
    </xf>
    <xf numFmtId="49" fontId="17" fillId="9" borderId="7" xfId="0" applyNumberFormat="1" applyFont="1" applyFill="1" applyBorder="1" applyAlignment="1">
      <alignment vertical="center"/>
    </xf>
    <xf numFmtId="0" fontId="12" fillId="9" borderId="8" xfId="0" applyFont="1" applyFill="1" applyBorder="1" applyAlignment="1">
      <alignment vertical="center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49" fontId="1" fillId="3" borderId="30" xfId="0" applyNumberFormat="1" applyFont="1" applyFill="1" applyBorder="1" applyAlignment="1">
      <alignment vertical="center" wrapText="1"/>
    </xf>
    <xf numFmtId="0" fontId="2" fillId="2" borderId="31" xfId="0" applyFont="1" applyFill="1" applyBorder="1"/>
    <xf numFmtId="49" fontId="3" fillId="3" borderId="32" xfId="0" applyNumberFormat="1" applyFont="1" applyFill="1" applyBorder="1" applyAlignment="1">
      <alignment wrapText="1"/>
    </xf>
    <xf numFmtId="0" fontId="3" fillId="4" borderId="32" xfId="0" applyFont="1" applyFill="1" applyBorder="1" applyAlignment="1">
      <alignment wrapText="1"/>
    </xf>
    <xf numFmtId="49" fontId="4" fillId="2" borderId="30" xfId="0" applyNumberFormat="1" applyFont="1" applyFill="1" applyBorder="1" applyAlignment="1">
      <alignment vertical="center" wrapText="1"/>
    </xf>
    <xf numFmtId="0" fontId="5" fillId="2" borderId="31" xfId="0" applyFont="1" applyFill="1" applyBorder="1"/>
    <xf numFmtId="49" fontId="4" fillId="2" borderId="32" xfId="0" applyNumberFormat="1" applyFont="1" applyFill="1" applyBorder="1" applyAlignment="1">
      <alignment wrapText="1"/>
    </xf>
    <xf numFmtId="0" fontId="4" fillId="2" borderId="32" xfId="0" applyFont="1" applyFill="1" applyBorder="1" applyAlignment="1">
      <alignment wrapText="1"/>
    </xf>
    <xf numFmtId="49" fontId="4" fillId="2" borderId="32" xfId="0" applyNumberFormat="1" applyFont="1" applyFill="1" applyBorder="1"/>
    <xf numFmtId="0" fontId="4" fillId="2" borderId="32" xfId="0" applyFont="1" applyFill="1" applyBorder="1"/>
    <xf numFmtId="49" fontId="4" fillId="2" borderId="32" xfId="0" applyNumberFormat="1" applyFont="1" applyFill="1" applyBorder="1" applyAlignment="1">
      <alignment horizontal="right"/>
    </xf>
    <xf numFmtId="49" fontId="4" fillId="2" borderId="32" xfId="0" applyNumberFormat="1" applyFont="1" applyFill="1" applyBorder="1" applyAlignment="1"/>
    <xf numFmtId="0" fontId="4" fillId="2" borderId="32" xfId="0" applyFont="1" applyFill="1" applyBorder="1" applyAlignment="1"/>
    <xf numFmtId="0" fontId="2" fillId="2" borderId="33" xfId="0" applyFont="1" applyFill="1" applyBorder="1" applyAlignment="1">
      <alignment wrapText="1"/>
    </xf>
    <xf numFmtId="14" fontId="2" fillId="2" borderId="34" xfId="0" applyNumberFormat="1" applyFont="1" applyFill="1" applyBorder="1"/>
    <xf numFmtId="0" fontId="2" fillId="2" borderId="28" xfId="0" applyFont="1" applyFill="1" applyBorder="1"/>
    <xf numFmtId="0" fontId="2" fillId="2" borderId="34" xfId="0" applyFont="1" applyFill="1" applyBorder="1"/>
    <xf numFmtId="0" fontId="2" fillId="2" borderId="34" xfId="0" applyFont="1" applyFill="1" applyBorder="1" applyAlignment="1">
      <alignment horizontal="justify" wrapText="1"/>
    </xf>
    <xf numFmtId="0" fontId="0" fillId="2" borderId="35" xfId="0" applyFill="1" applyBorder="1"/>
    <xf numFmtId="49" fontId="6" fillId="3" borderId="32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2" fillId="2" borderId="36" xfId="0" applyFont="1" applyFill="1" applyBorder="1"/>
    <xf numFmtId="0" fontId="2" fillId="2" borderId="37" xfId="0" applyFont="1" applyFill="1" applyBorder="1" applyAlignment="1">
      <alignment horizontal="left"/>
    </xf>
    <xf numFmtId="0" fontId="2" fillId="2" borderId="37" xfId="0" applyFont="1" applyFill="1" applyBorder="1"/>
    <xf numFmtId="49" fontId="1" fillId="5" borderId="38" xfId="0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49" fontId="1" fillId="3" borderId="32" xfId="0" applyNumberFormat="1" applyFont="1" applyFill="1" applyBorder="1" applyAlignment="1">
      <alignment horizontal="center" vertical="center" wrapText="1"/>
    </xf>
    <xf numFmtId="15" fontId="19" fillId="0" borderId="40" xfId="2" applyNumberFormat="1" applyFont="1" applyBorder="1"/>
    <xf numFmtId="0" fontId="21" fillId="0" borderId="40" xfId="0" applyFont="1" applyBorder="1" applyAlignment="1">
      <alignment horizontal="center"/>
    </xf>
    <xf numFmtId="3" fontId="19" fillId="0" borderId="40" xfId="2" applyNumberFormat="1" applyFont="1" applyBorder="1" applyAlignment="1">
      <alignment horizontal="center"/>
    </xf>
    <xf numFmtId="0" fontId="21" fillId="0" borderId="40" xfId="0" applyFont="1" applyBorder="1" applyAlignment="1">
      <alignment horizontal="left"/>
    </xf>
    <xf numFmtId="3" fontId="21" fillId="0" borderId="41" xfId="0" applyNumberFormat="1" applyFont="1" applyBorder="1" applyAlignment="1">
      <alignment vertical="center"/>
    </xf>
    <xf numFmtId="49" fontId="7" fillId="3" borderId="32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2" xfId="0" applyNumberFormat="1" applyFont="1" applyFill="1" applyBorder="1" applyAlignment="1">
      <alignment vertical="center"/>
    </xf>
    <xf numFmtId="3" fontId="2" fillId="2" borderId="37" xfId="0" applyNumberFormat="1" applyFont="1" applyFill="1" applyBorder="1"/>
    <xf numFmtId="49" fontId="1" fillId="5" borderId="42" xfId="0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0" fontId="2" fillId="2" borderId="44" xfId="0" applyFont="1" applyFill="1" applyBorder="1"/>
    <xf numFmtId="0" fontId="2" fillId="2" borderId="45" xfId="0" applyFont="1" applyFill="1" applyBorder="1"/>
    <xf numFmtId="3" fontId="2" fillId="2" borderId="45" xfId="0" applyNumberFormat="1" applyFont="1" applyFill="1" applyBorder="1"/>
    <xf numFmtId="49" fontId="1" fillId="3" borderId="38" xfId="0" applyNumberFormat="1" applyFont="1" applyFill="1" applyBorder="1" applyAlignment="1">
      <alignment horizontal="center" vertical="center"/>
    </xf>
    <xf numFmtId="49" fontId="1" fillId="3" borderId="38" xfId="0" applyNumberFormat="1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1" fillId="0" borderId="40" xfId="0" applyFont="1" applyBorder="1" applyAlignment="1">
      <alignment horizontal="center" vertical="center"/>
    </xf>
    <xf numFmtId="2" fontId="21" fillId="0" borderId="40" xfId="0" applyNumberFormat="1" applyFont="1" applyBorder="1" applyAlignment="1">
      <alignment horizontal="center" wrapText="1"/>
    </xf>
    <xf numFmtId="0" fontId="21" fillId="0" borderId="40" xfId="0" applyFont="1" applyBorder="1" applyAlignment="1">
      <alignment horizontal="left" vertical="center"/>
    </xf>
    <xf numFmtId="0" fontId="0" fillId="2" borderId="35" xfId="0" applyFill="1" applyBorder="1" applyAlignment="1">
      <alignment vertical="center"/>
    </xf>
    <xf numFmtId="2" fontId="21" fillId="0" borderId="40" xfId="0" applyNumberFormat="1" applyFont="1" applyBorder="1" applyAlignment="1">
      <alignment horizontal="center" vertical="center" wrapText="1"/>
    </xf>
    <xf numFmtId="49" fontId="7" fillId="3" borderId="42" xfId="0" applyNumberFormat="1" applyFont="1" applyFill="1" applyBorder="1" applyAlignment="1">
      <alignment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3" fontId="7" fillId="3" borderId="42" xfId="0" applyNumberFormat="1" applyFont="1" applyFill="1" applyBorder="1" applyAlignment="1">
      <alignment vertical="center"/>
    </xf>
    <xf numFmtId="0" fontId="18" fillId="2" borderId="35" xfId="0" applyFont="1" applyFill="1" applyBorder="1"/>
    <xf numFmtId="0" fontId="23" fillId="0" borderId="46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49" fontId="8" fillId="3" borderId="42" xfId="0" applyNumberFormat="1" applyFont="1" applyFill="1" applyBorder="1" applyAlignment="1">
      <alignment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vertical="center"/>
    </xf>
    <xf numFmtId="3" fontId="8" fillId="3" borderId="42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horizontal="center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8" fillId="3" borderId="48" xfId="0" applyNumberFormat="1" applyFont="1" applyFill="1" applyBorder="1" applyAlignment="1">
      <alignment vertical="center"/>
    </xf>
    <xf numFmtId="0" fontId="2" fillId="2" borderId="49" xfId="0" applyFont="1" applyFill="1" applyBorder="1"/>
    <xf numFmtId="3" fontId="2" fillId="2" borderId="49" xfId="0" applyNumberFormat="1" applyFont="1" applyFill="1" applyBorder="1"/>
    <xf numFmtId="0" fontId="0" fillId="2" borderId="50" xfId="0" applyFill="1" applyBorder="1"/>
    <xf numFmtId="49" fontId="1" fillId="5" borderId="51" xfId="0" applyNumberFormat="1" applyFont="1" applyFill="1" applyBorder="1" applyAlignment="1">
      <alignment vertical="center"/>
    </xf>
    <xf numFmtId="0" fontId="1" fillId="5" borderId="52" xfId="0" applyFont="1" applyFill="1" applyBorder="1" applyAlignment="1">
      <alignment vertical="center"/>
    </xf>
    <xf numFmtId="165" fontId="1" fillId="5" borderId="5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/>
    </xf>
    <xf numFmtId="0" fontId="1" fillId="3" borderId="42" xfId="0" applyFont="1" applyFill="1" applyBorder="1" applyAlignment="1">
      <alignment vertical="center"/>
    </xf>
    <xf numFmtId="165" fontId="1" fillId="3" borderId="55" xfId="0" applyNumberFormat="1" applyFont="1" applyFill="1" applyBorder="1" applyAlignment="1">
      <alignment vertical="center"/>
    </xf>
    <xf numFmtId="49" fontId="1" fillId="5" borderId="54" xfId="0" applyNumberFormat="1" applyFont="1" applyFill="1" applyBorder="1" applyAlignment="1">
      <alignment vertical="center"/>
    </xf>
    <xf numFmtId="0" fontId="1" fillId="5" borderId="42" xfId="0" applyFont="1" applyFill="1" applyBorder="1" applyAlignment="1">
      <alignment vertical="center"/>
    </xf>
    <xf numFmtId="165" fontId="1" fillId="5" borderId="55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9" fillId="5" borderId="57" xfId="0" applyFont="1" applyFill="1" applyBorder="1" applyAlignment="1">
      <alignment vertical="center"/>
    </xf>
    <xf numFmtId="165" fontId="1" fillId="6" borderId="58" xfId="0" applyNumberFormat="1" applyFont="1" applyFill="1" applyBorder="1" applyAlignment="1">
      <alignment vertical="center"/>
    </xf>
    <xf numFmtId="49" fontId="12" fillId="2" borderId="59" xfId="0" applyNumberFormat="1" applyFont="1" applyFill="1" applyBorder="1" applyAlignment="1">
      <alignment vertical="center"/>
    </xf>
    <xf numFmtId="9" fontId="14" fillId="2" borderId="60" xfId="0" applyNumberFormat="1" applyFont="1" applyFill="1" applyBorder="1"/>
    <xf numFmtId="0" fontId="12" fillId="2" borderId="32" xfId="0" applyNumberFormat="1" applyFont="1" applyFill="1" applyBorder="1" applyAlignment="1">
      <alignment vertical="center"/>
    </xf>
    <xf numFmtId="166" fontId="12" fillId="2" borderId="32" xfId="0" applyNumberFormat="1" applyFont="1" applyFill="1" applyBorder="1" applyAlignment="1">
      <alignment vertical="center"/>
    </xf>
    <xf numFmtId="49" fontId="12" fillId="8" borderId="61" xfId="0" applyNumberFormat="1" applyFont="1" applyFill="1" applyBorder="1" applyAlignment="1">
      <alignment vertical="center"/>
    </xf>
    <xf numFmtId="166" fontId="12" fillId="8" borderId="62" xfId="0" applyNumberFormat="1" applyFont="1" applyFill="1" applyBorder="1" applyAlignment="1">
      <alignment vertical="center"/>
    </xf>
    <xf numFmtId="9" fontId="12" fillId="8" borderId="63" xfId="0" applyNumberFormat="1" applyFont="1" applyFill="1" applyBorder="1" applyAlignment="1">
      <alignment vertical="center"/>
    </xf>
    <xf numFmtId="0" fontId="0" fillId="2" borderId="64" xfId="0" applyFill="1" applyBorder="1"/>
    <xf numFmtId="166" fontId="12" fillId="8" borderId="63" xfId="0" applyNumberFormat="1" applyFont="1" applyFill="1" applyBorder="1" applyAlignment="1">
      <alignment vertical="center"/>
    </xf>
  </cellXfs>
  <cellStyles count="5">
    <cellStyle name="Millares [0]" xfId="1" builtinId="6"/>
    <cellStyle name="Normal" xfId="0" builtinId="0"/>
    <cellStyle name="Normal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771525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87325"/>
          <a:ext cx="7131051" cy="1156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/>
  <dimension ref="A1:IO98"/>
  <sheetViews>
    <sheetView tabSelected="1" topLeftCell="A20" workbookViewId="0">
      <selection activeCell="F61" sqref="F61"/>
    </sheetView>
  </sheetViews>
  <sheetFormatPr defaultColWidth="10.85546875" defaultRowHeight="11.25" customHeight="1"/>
  <cols>
    <col min="1" max="1" width="4.42578125" style="1" customWidth="1"/>
    <col min="2" max="2" width="26.42578125" style="1" customWidth="1"/>
    <col min="3" max="3" width="21.28515625" style="1" customWidth="1"/>
    <col min="4" max="4" width="9.42578125" style="1" customWidth="1"/>
    <col min="5" max="5" width="22.28515625" style="1" customWidth="1"/>
    <col min="6" max="6" width="11" style="1" customWidth="1"/>
    <col min="7" max="7" width="16.42578125" style="1" customWidth="1"/>
    <col min="8" max="249" width="10.85546875" style="1" customWidth="1"/>
  </cols>
  <sheetData>
    <row r="1" spans="1:7" ht="15">
      <c r="A1" s="71"/>
      <c r="B1" s="71"/>
      <c r="C1" s="71"/>
      <c r="D1" s="71"/>
      <c r="E1" s="71"/>
      <c r="F1" s="71"/>
      <c r="G1" s="71"/>
    </row>
    <row r="2" spans="1:7" ht="15">
      <c r="A2" s="71"/>
      <c r="B2" s="71"/>
      <c r="C2" s="71"/>
      <c r="D2" s="71"/>
      <c r="E2" s="71"/>
      <c r="F2" s="71"/>
      <c r="G2" s="71"/>
    </row>
    <row r="3" spans="1:7" ht="15">
      <c r="A3" s="71"/>
      <c r="B3" s="71"/>
      <c r="C3" s="71"/>
      <c r="D3" s="71"/>
      <c r="E3" s="71"/>
      <c r="F3" s="71"/>
      <c r="G3" s="71"/>
    </row>
    <row r="4" spans="1:7" ht="15">
      <c r="A4" s="71"/>
      <c r="B4" s="71"/>
      <c r="C4" s="71"/>
      <c r="D4" s="71"/>
      <c r="E4" s="71"/>
      <c r="F4" s="71"/>
      <c r="G4" s="71"/>
    </row>
    <row r="5" spans="1:7" ht="15">
      <c r="A5" s="71"/>
      <c r="B5" s="71"/>
      <c r="C5" s="71"/>
      <c r="D5" s="71"/>
      <c r="E5" s="71"/>
      <c r="F5" s="71"/>
      <c r="G5" s="71"/>
    </row>
    <row r="6" spans="1:7" ht="15">
      <c r="A6" s="71"/>
      <c r="B6" s="71"/>
      <c r="C6" s="71"/>
      <c r="D6" s="71"/>
      <c r="E6" s="71"/>
      <c r="F6" s="71"/>
      <c r="G6" s="71"/>
    </row>
    <row r="7" spans="1:7" ht="15">
      <c r="A7" s="71"/>
      <c r="B7" s="71"/>
      <c r="C7" s="71"/>
      <c r="D7" s="71"/>
      <c r="E7" s="71"/>
      <c r="F7" s="71"/>
      <c r="G7" s="71"/>
    </row>
    <row r="8" spans="1:7" ht="15">
      <c r="A8" s="71"/>
      <c r="B8" s="72"/>
      <c r="C8" s="73"/>
      <c r="D8" s="71"/>
      <c r="E8" s="73"/>
      <c r="F8" s="73"/>
      <c r="G8" s="73"/>
    </row>
    <row r="9" spans="1:7" ht="15">
      <c r="A9" s="74"/>
      <c r="B9" s="75" t="s">
        <v>0</v>
      </c>
      <c r="C9" s="62" t="s">
        <v>1</v>
      </c>
      <c r="D9" s="76"/>
      <c r="E9" s="77" t="s">
        <v>2</v>
      </c>
      <c r="F9" s="78"/>
      <c r="G9" s="44">
        <v>8000</v>
      </c>
    </row>
    <row r="10" spans="1:7" ht="15">
      <c r="A10" s="74"/>
      <c r="B10" s="79" t="s">
        <v>3</v>
      </c>
      <c r="C10" s="62" t="s">
        <v>4</v>
      </c>
      <c r="D10" s="80"/>
      <c r="E10" s="81" t="s">
        <v>5</v>
      </c>
      <c r="F10" s="82"/>
      <c r="G10" s="40" t="s">
        <v>6</v>
      </c>
    </row>
    <row r="11" spans="1:7" ht="15">
      <c r="A11" s="74"/>
      <c r="B11" s="79" t="s">
        <v>7</v>
      </c>
      <c r="C11" s="62" t="s">
        <v>8</v>
      </c>
      <c r="D11" s="80"/>
      <c r="E11" s="81" t="s">
        <v>9</v>
      </c>
      <c r="F11" s="82"/>
      <c r="G11" s="41">
        <v>1500</v>
      </c>
    </row>
    <row r="12" spans="1:7" ht="15">
      <c r="A12" s="74"/>
      <c r="B12" s="79" t="s">
        <v>10</v>
      </c>
      <c r="C12" s="62" t="s">
        <v>11</v>
      </c>
      <c r="D12" s="80"/>
      <c r="E12" s="83" t="s">
        <v>12</v>
      </c>
      <c r="F12" s="84"/>
      <c r="G12" s="41">
        <f>+G11*G9</f>
        <v>12000000</v>
      </c>
    </row>
    <row r="13" spans="1:7" ht="15">
      <c r="A13" s="74"/>
      <c r="B13" s="79" t="s">
        <v>13</v>
      </c>
      <c r="C13" s="62" t="s">
        <v>14</v>
      </c>
      <c r="D13" s="80"/>
      <c r="E13" s="81" t="s">
        <v>15</v>
      </c>
      <c r="F13" s="82"/>
      <c r="G13" s="40" t="s">
        <v>16</v>
      </c>
    </row>
    <row r="14" spans="1:7" ht="15">
      <c r="A14" s="74"/>
      <c r="B14" s="79" t="s">
        <v>17</v>
      </c>
      <c r="C14" s="85" t="s">
        <v>18</v>
      </c>
      <c r="D14" s="80"/>
      <c r="E14" s="81" t="s">
        <v>19</v>
      </c>
      <c r="F14" s="82"/>
      <c r="G14" s="42" t="s">
        <v>20</v>
      </c>
    </row>
    <row r="15" spans="1:7" ht="15">
      <c r="A15" s="74"/>
      <c r="B15" s="79" t="s">
        <v>21</v>
      </c>
      <c r="C15" s="66">
        <v>44713</v>
      </c>
      <c r="D15" s="80"/>
      <c r="E15" s="86" t="s">
        <v>22</v>
      </c>
      <c r="F15" s="87"/>
      <c r="G15" s="43" t="s">
        <v>23</v>
      </c>
    </row>
    <row r="16" spans="1:7" ht="15">
      <c r="A16" s="71"/>
      <c r="B16" s="88"/>
      <c r="C16" s="89"/>
      <c r="D16" s="90"/>
      <c r="E16" s="91"/>
      <c r="F16" s="91"/>
      <c r="G16" s="92"/>
    </row>
    <row r="17" spans="1:7" ht="15">
      <c r="A17" s="93"/>
      <c r="B17" s="94" t="s">
        <v>24</v>
      </c>
      <c r="C17" s="95"/>
      <c r="D17" s="95"/>
      <c r="E17" s="95"/>
      <c r="F17" s="95"/>
      <c r="G17" s="95"/>
    </row>
    <row r="18" spans="1:7" ht="15">
      <c r="A18" s="71"/>
      <c r="B18" s="96"/>
      <c r="C18" s="97"/>
      <c r="D18" s="97"/>
      <c r="E18" s="97"/>
      <c r="F18" s="98"/>
      <c r="G18" s="98"/>
    </row>
    <row r="19" spans="1:7" ht="15">
      <c r="A19" s="74"/>
      <c r="B19" s="99" t="s">
        <v>25</v>
      </c>
      <c r="C19" s="100"/>
      <c r="D19" s="101"/>
      <c r="E19" s="101"/>
      <c r="F19" s="101"/>
      <c r="G19" s="101"/>
    </row>
    <row r="20" spans="1:7" ht="24">
      <c r="A20" s="93"/>
      <c r="B20" s="102" t="s">
        <v>26</v>
      </c>
      <c r="C20" s="102" t="s">
        <v>27</v>
      </c>
      <c r="D20" s="102" t="s">
        <v>28</v>
      </c>
      <c r="E20" s="102" t="s">
        <v>29</v>
      </c>
      <c r="F20" s="102" t="s">
        <v>30</v>
      </c>
      <c r="G20" s="102" t="s">
        <v>31</v>
      </c>
    </row>
    <row r="21" spans="1:7" ht="15">
      <c r="A21" s="93"/>
      <c r="B21" s="45" t="s">
        <v>32</v>
      </c>
      <c r="C21" s="46" t="s">
        <v>33</v>
      </c>
      <c r="D21" s="47">
        <v>15</v>
      </c>
      <c r="E21" s="40" t="s">
        <v>34</v>
      </c>
      <c r="F21" s="48">
        <v>25000</v>
      </c>
      <c r="G21" s="49">
        <f>D21*F21</f>
        <v>375000</v>
      </c>
    </row>
    <row r="22" spans="1:7" ht="15">
      <c r="A22" s="93"/>
      <c r="B22" s="45" t="s">
        <v>35</v>
      </c>
      <c r="C22" s="46" t="s">
        <v>33</v>
      </c>
      <c r="D22" s="47">
        <v>16</v>
      </c>
      <c r="E22" s="50" t="s">
        <v>36</v>
      </c>
      <c r="F22" s="48">
        <v>25000</v>
      </c>
      <c r="G22" s="49">
        <f t="shared" ref="G22:G26" si="0">D22*F22</f>
        <v>400000</v>
      </c>
    </row>
    <row r="23" spans="1:7" ht="15">
      <c r="A23" s="93"/>
      <c r="B23" s="45" t="s">
        <v>37</v>
      </c>
      <c r="C23" s="46" t="s">
        <v>33</v>
      </c>
      <c r="D23" s="47">
        <v>4</v>
      </c>
      <c r="E23" s="50" t="s">
        <v>38</v>
      </c>
      <c r="F23" s="48">
        <v>25000</v>
      </c>
      <c r="G23" s="49">
        <f t="shared" si="0"/>
        <v>100000</v>
      </c>
    </row>
    <row r="24" spans="1:7" ht="15">
      <c r="A24" s="93"/>
      <c r="B24" s="45" t="s">
        <v>39</v>
      </c>
      <c r="C24" s="46" t="s">
        <v>33</v>
      </c>
      <c r="D24" s="47">
        <v>4</v>
      </c>
      <c r="E24" s="50" t="s">
        <v>40</v>
      </c>
      <c r="F24" s="48">
        <v>25000</v>
      </c>
      <c r="G24" s="49">
        <f>D24*F24</f>
        <v>100000</v>
      </c>
    </row>
    <row r="25" spans="1:7" ht="15">
      <c r="A25" s="93"/>
      <c r="B25" s="51" t="s">
        <v>41</v>
      </c>
      <c r="C25" s="52" t="s">
        <v>33</v>
      </c>
      <c r="D25" s="53">
        <v>4</v>
      </c>
      <c r="E25" s="54" t="s">
        <v>42</v>
      </c>
      <c r="F25" s="48">
        <v>25000</v>
      </c>
      <c r="G25" s="55">
        <f t="shared" si="0"/>
        <v>100000</v>
      </c>
    </row>
    <row r="26" spans="1:7" ht="15">
      <c r="A26" s="93"/>
      <c r="B26" s="103" t="s">
        <v>43</v>
      </c>
      <c r="C26" s="104" t="s">
        <v>33</v>
      </c>
      <c r="D26" s="105">
        <v>40</v>
      </c>
      <c r="E26" s="106" t="s">
        <v>44</v>
      </c>
      <c r="F26" s="48">
        <v>25000</v>
      </c>
      <c r="G26" s="107">
        <f t="shared" si="0"/>
        <v>1000000</v>
      </c>
    </row>
    <row r="27" spans="1:7" ht="15">
      <c r="A27" s="93"/>
      <c r="B27" s="108" t="s">
        <v>45</v>
      </c>
      <c r="C27" s="109"/>
      <c r="D27" s="109"/>
      <c r="E27" s="109"/>
      <c r="F27" s="110"/>
      <c r="G27" s="111">
        <f>SUM(G21:G26)</f>
        <v>2075000</v>
      </c>
    </row>
    <row r="28" spans="1:7" ht="15">
      <c r="A28" s="71"/>
      <c r="B28" s="96"/>
      <c r="C28" s="98"/>
      <c r="D28" s="98"/>
      <c r="E28" s="98"/>
      <c r="F28" s="112"/>
      <c r="G28" s="112"/>
    </row>
    <row r="29" spans="1:7" ht="15">
      <c r="A29" s="74"/>
      <c r="B29" s="113" t="s">
        <v>46</v>
      </c>
      <c r="C29" s="114"/>
      <c r="D29" s="115"/>
      <c r="E29" s="115"/>
      <c r="F29" s="116"/>
      <c r="G29" s="116"/>
    </row>
    <row r="30" spans="1:7" ht="24">
      <c r="A30" s="74"/>
      <c r="B30" s="117" t="s">
        <v>26</v>
      </c>
      <c r="C30" s="118" t="s">
        <v>27</v>
      </c>
      <c r="D30" s="118" t="s">
        <v>28</v>
      </c>
      <c r="E30" s="117" t="s">
        <v>29</v>
      </c>
      <c r="F30" s="118" t="s">
        <v>30</v>
      </c>
      <c r="G30" s="117" t="s">
        <v>31</v>
      </c>
    </row>
    <row r="31" spans="1:7" ht="15">
      <c r="A31" s="74"/>
      <c r="B31" s="119"/>
      <c r="C31" s="120" t="s">
        <v>47</v>
      </c>
      <c r="D31" s="120"/>
      <c r="E31" s="120"/>
      <c r="F31" s="119"/>
      <c r="G31" s="119"/>
    </row>
    <row r="32" spans="1:7" ht="15">
      <c r="A32" s="74"/>
      <c r="B32" s="121" t="s">
        <v>48</v>
      </c>
      <c r="C32" s="122"/>
      <c r="D32" s="122"/>
      <c r="E32" s="122"/>
      <c r="F32" s="123"/>
      <c r="G32" s="123"/>
    </row>
    <row r="33" spans="1:249" ht="15">
      <c r="A33" s="71"/>
      <c r="B33" s="124"/>
      <c r="C33" s="125"/>
      <c r="D33" s="125"/>
      <c r="E33" s="125"/>
      <c r="F33" s="126"/>
      <c r="G33" s="126"/>
    </row>
    <row r="34" spans="1:249" ht="15">
      <c r="A34" s="74"/>
      <c r="B34" s="113" t="s">
        <v>49</v>
      </c>
      <c r="C34" s="114"/>
      <c r="D34" s="115"/>
      <c r="E34" s="115"/>
      <c r="F34" s="116"/>
      <c r="G34" s="116"/>
    </row>
    <row r="35" spans="1:249" ht="24">
      <c r="A35" s="74"/>
      <c r="B35" s="127" t="s">
        <v>26</v>
      </c>
      <c r="C35" s="127" t="s">
        <v>27</v>
      </c>
      <c r="D35" s="127" t="s">
        <v>28</v>
      </c>
      <c r="E35" s="127" t="s">
        <v>29</v>
      </c>
      <c r="F35" s="128" t="s">
        <v>30</v>
      </c>
      <c r="G35" s="127" t="s">
        <v>31</v>
      </c>
    </row>
    <row r="36" spans="1:249" ht="15">
      <c r="A36" s="93"/>
      <c r="B36" s="129" t="s">
        <v>50</v>
      </c>
      <c r="C36" s="130" t="s">
        <v>51</v>
      </c>
      <c r="D36" s="131">
        <v>0.390625</v>
      </c>
      <c r="E36" s="132" t="s">
        <v>52</v>
      </c>
      <c r="F36" s="48">
        <v>240000</v>
      </c>
      <c r="G36" s="49">
        <f>D36*F36</f>
        <v>93750</v>
      </c>
    </row>
    <row r="37" spans="1:249" ht="15">
      <c r="A37" s="93"/>
      <c r="B37" s="129" t="s">
        <v>53</v>
      </c>
      <c r="C37" s="130" t="s">
        <v>51</v>
      </c>
      <c r="D37" s="131">
        <v>0.13020833333333334</v>
      </c>
      <c r="E37" s="132" t="s">
        <v>52</v>
      </c>
      <c r="F37" s="48">
        <v>240000</v>
      </c>
      <c r="G37" s="49">
        <f t="shared" ref="G37:G40" si="1">D37*F37</f>
        <v>31250.000000000004</v>
      </c>
    </row>
    <row r="38" spans="1:249" ht="15">
      <c r="A38" s="93"/>
      <c r="B38" s="129" t="s">
        <v>54</v>
      </c>
      <c r="C38" s="130" t="s">
        <v>51</v>
      </c>
      <c r="D38" s="131">
        <v>0.13020833333333334</v>
      </c>
      <c r="E38" s="132" t="s">
        <v>55</v>
      </c>
      <c r="F38" s="48">
        <v>240000</v>
      </c>
      <c r="G38" s="49">
        <f t="shared" si="1"/>
        <v>31250.000000000004</v>
      </c>
    </row>
    <row r="39" spans="1:249" ht="15">
      <c r="A39" s="93"/>
      <c r="B39" s="129" t="s">
        <v>56</v>
      </c>
      <c r="C39" s="130" t="s">
        <v>51</v>
      </c>
      <c r="D39" s="131">
        <v>0.52083333333333337</v>
      </c>
      <c r="E39" s="132" t="s">
        <v>57</v>
      </c>
      <c r="F39" s="48">
        <v>240000</v>
      </c>
      <c r="G39" s="49">
        <f t="shared" si="1"/>
        <v>125000.00000000001</v>
      </c>
    </row>
    <row r="40" spans="1:249" s="64" customFormat="1" ht="15.75" customHeight="1">
      <c r="A40" s="133"/>
      <c r="B40" s="129" t="s">
        <v>58</v>
      </c>
      <c r="C40" s="130" t="s">
        <v>51</v>
      </c>
      <c r="D40" s="134">
        <v>0.26041666666666669</v>
      </c>
      <c r="E40" s="132" t="s">
        <v>38</v>
      </c>
      <c r="F40" s="48">
        <v>240000</v>
      </c>
      <c r="G40" s="49">
        <f t="shared" si="1"/>
        <v>62500.000000000007</v>
      </c>
      <c r="H40" s="63"/>
      <c r="I40" s="1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3"/>
      <c r="FF40" s="63"/>
      <c r="FG40" s="63"/>
      <c r="FH40" s="63"/>
      <c r="FI40" s="63"/>
      <c r="FJ40" s="63"/>
      <c r="FK40" s="63"/>
      <c r="FL40" s="63"/>
      <c r="FM40" s="63"/>
      <c r="FN40" s="63"/>
      <c r="FO40" s="63"/>
      <c r="FP40" s="63"/>
      <c r="FQ40" s="63"/>
      <c r="FR40" s="63"/>
      <c r="FS40" s="63"/>
      <c r="FT40" s="63"/>
      <c r="FU40" s="63"/>
      <c r="FV40" s="63"/>
      <c r="FW40" s="63"/>
      <c r="FX40" s="63"/>
      <c r="FY40" s="63"/>
      <c r="FZ40" s="63"/>
      <c r="GA40" s="63"/>
      <c r="GB40" s="63"/>
      <c r="GC40" s="63"/>
      <c r="GD40" s="63"/>
      <c r="GE40" s="63"/>
      <c r="GF40" s="63"/>
      <c r="GG40" s="63"/>
      <c r="GH40" s="63"/>
      <c r="GI40" s="63"/>
      <c r="GJ40" s="63"/>
      <c r="GK40" s="63"/>
      <c r="GL40" s="63"/>
      <c r="GM40" s="63"/>
      <c r="GN40" s="63"/>
      <c r="GO40" s="63"/>
      <c r="GP40" s="63"/>
      <c r="GQ40" s="63"/>
      <c r="GR40" s="63"/>
      <c r="GS40" s="63"/>
      <c r="GT40" s="63"/>
      <c r="GU40" s="63"/>
      <c r="GV40" s="63"/>
      <c r="GW40" s="63"/>
      <c r="GX40" s="63"/>
      <c r="GY40" s="63"/>
      <c r="GZ40" s="63"/>
      <c r="HA40" s="63"/>
      <c r="HB40" s="63"/>
      <c r="HC40" s="63"/>
      <c r="HD40" s="63"/>
      <c r="HE40" s="63"/>
      <c r="HF40" s="63"/>
      <c r="HG40" s="63"/>
      <c r="HH40" s="63"/>
      <c r="HI40" s="63"/>
      <c r="HJ40" s="63"/>
      <c r="HK40" s="63"/>
      <c r="HL40" s="63"/>
      <c r="HM40" s="63"/>
      <c r="HN40" s="63"/>
      <c r="HO40" s="63"/>
      <c r="HP40" s="63"/>
      <c r="HQ40" s="63"/>
      <c r="HR40" s="63"/>
      <c r="HS40" s="63"/>
      <c r="HT40" s="63"/>
      <c r="HU40" s="63"/>
      <c r="HV40" s="63"/>
      <c r="HW40" s="63"/>
      <c r="HX40" s="63"/>
      <c r="HY40" s="63"/>
      <c r="HZ40" s="63"/>
      <c r="IA40" s="63"/>
      <c r="IB40" s="63"/>
      <c r="IC40" s="63"/>
      <c r="ID40" s="63"/>
      <c r="IE40" s="63"/>
      <c r="IF40" s="63"/>
      <c r="IG40" s="63"/>
      <c r="IH40" s="63"/>
      <c r="II40" s="63"/>
      <c r="IJ40" s="63"/>
      <c r="IK40" s="63"/>
      <c r="IL40" s="63"/>
      <c r="IM40" s="63"/>
      <c r="IN40" s="63"/>
      <c r="IO40" s="63"/>
    </row>
    <row r="41" spans="1:249" ht="15">
      <c r="A41" s="74"/>
      <c r="B41" s="135" t="s">
        <v>59</v>
      </c>
      <c r="C41" s="136"/>
      <c r="D41" s="136"/>
      <c r="E41" s="136"/>
      <c r="F41" s="137"/>
      <c r="G41" s="138">
        <f>SUM(G36:G40)</f>
        <v>343750</v>
      </c>
    </row>
    <row r="42" spans="1:249" ht="15">
      <c r="A42" s="71"/>
      <c r="B42" s="124"/>
      <c r="C42" s="125"/>
      <c r="D42" s="125"/>
      <c r="E42" s="125"/>
      <c r="F42" s="126"/>
      <c r="G42" s="126"/>
    </row>
    <row r="43" spans="1:249" ht="15">
      <c r="A43" s="74"/>
      <c r="B43" s="113" t="s">
        <v>60</v>
      </c>
      <c r="C43" s="114"/>
      <c r="D43" s="115"/>
      <c r="E43" s="115"/>
      <c r="F43" s="116"/>
      <c r="G43" s="116"/>
    </row>
    <row r="44" spans="1:249" ht="24">
      <c r="A44" s="74"/>
      <c r="B44" s="128" t="s">
        <v>61</v>
      </c>
      <c r="C44" s="128" t="s">
        <v>62</v>
      </c>
      <c r="D44" s="128" t="s">
        <v>63</v>
      </c>
      <c r="E44" s="128" t="s">
        <v>29</v>
      </c>
      <c r="F44" s="128" t="s">
        <v>30</v>
      </c>
      <c r="G44" s="128" t="s">
        <v>31</v>
      </c>
    </row>
    <row r="45" spans="1:249" s="38" customFormat="1" ht="15">
      <c r="A45" s="139"/>
      <c r="B45" s="65" t="s">
        <v>64</v>
      </c>
      <c r="C45" s="56" t="s">
        <v>65</v>
      </c>
      <c r="D45" s="57">
        <v>8000</v>
      </c>
      <c r="E45" s="58" t="s">
        <v>34</v>
      </c>
      <c r="F45" s="49">
        <v>250</v>
      </c>
      <c r="G45" s="49">
        <f>D45*F45</f>
        <v>2000000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</row>
    <row r="46" spans="1:249" ht="15">
      <c r="A46" s="93"/>
      <c r="B46" s="140" t="s">
        <v>66</v>
      </c>
      <c r="C46" s="59"/>
      <c r="D46" s="60"/>
      <c r="E46" s="61"/>
      <c r="F46" s="49"/>
      <c r="G46" s="49"/>
    </row>
    <row r="47" spans="1:249" ht="15">
      <c r="A47" s="93"/>
      <c r="B47" s="141" t="s">
        <v>67</v>
      </c>
      <c r="C47" s="56" t="s">
        <v>68</v>
      </c>
      <c r="D47" s="56">
        <v>300</v>
      </c>
      <c r="E47" s="58" t="s">
        <v>34</v>
      </c>
      <c r="F47" s="49">
        <v>672</v>
      </c>
      <c r="G47" s="49">
        <f t="shared" ref="G47:G49" si="2">D47*F47</f>
        <v>201600</v>
      </c>
    </row>
    <row r="48" spans="1:249" ht="15">
      <c r="A48" s="93"/>
      <c r="B48" s="141" t="s">
        <v>69</v>
      </c>
      <c r="C48" s="56" t="s">
        <v>68</v>
      </c>
      <c r="D48" s="56">
        <v>200</v>
      </c>
      <c r="E48" s="58" t="s">
        <v>70</v>
      </c>
      <c r="F48" s="49">
        <v>1030</v>
      </c>
      <c r="G48" s="49">
        <f t="shared" si="2"/>
        <v>206000</v>
      </c>
    </row>
    <row r="49" spans="1:7" ht="15">
      <c r="A49" s="93"/>
      <c r="B49" s="141" t="s">
        <v>71</v>
      </c>
      <c r="C49" s="56" t="s">
        <v>68</v>
      </c>
      <c r="D49" s="56">
        <v>150</v>
      </c>
      <c r="E49" s="58" t="s">
        <v>52</v>
      </c>
      <c r="F49" s="49">
        <v>1736</v>
      </c>
      <c r="G49" s="49">
        <f t="shared" si="2"/>
        <v>260400</v>
      </c>
    </row>
    <row r="50" spans="1:7" ht="15">
      <c r="A50" s="93"/>
      <c r="B50" s="140" t="s">
        <v>72</v>
      </c>
      <c r="C50" s="60"/>
      <c r="D50" s="60"/>
      <c r="E50" s="61"/>
      <c r="F50" s="49"/>
      <c r="G50" s="49"/>
    </row>
    <row r="51" spans="1:7" ht="15">
      <c r="A51" s="93"/>
      <c r="B51" s="141" t="s">
        <v>73</v>
      </c>
      <c r="C51" s="56" t="s">
        <v>74</v>
      </c>
      <c r="D51" s="56">
        <v>0.5</v>
      </c>
      <c r="E51" s="58" t="s">
        <v>42</v>
      </c>
      <c r="F51" s="49">
        <v>24510</v>
      </c>
      <c r="G51" s="49">
        <f>D51*F51</f>
        <v>12255</v>
      </c>
    </row>
    <row r="52" spans="1:7" ht="15">
      <c r="A52" s="93"/>
      <c r="B52" s="140" t="s">
        <v>75</v>
      </c>
      <c r="C52" s="60"/>
      <c r="D52" s="60"/>
      <c r="E52" s="61"/>
      <c r="F52" s="49"/>
      <c r="G52" s="49"/>
    </row>
    <row r="53" spans="1:7" ht="15">
      <c r="A53" s="93"/>
      <c r="B53" s="141" t="s">
        <v>76</v>
      </c>
      <c r="C53" s="56" t="s">
        <v>68</v>
      </c>
      <c r="D53" s="56">
        <v>2</v>
      </c>
      <c r="E53" s="58" t="s">
        <v>77</v>
      </c>
      <c r="F53" s="49">
        <v>5344</v>
      </c>
      <c r="G53" s="49">
        <f t="shared" ref="G53:G55" si="3">D53*F53</f>
        <v>10688</v>
      </c>
    </row>
    <row r="54" spans="1:7" ht="15">
      <c r="A54" s="93"/>
      <c r="B54" s="141" t="s">
        <v>78</v>
      </c>
      <c r="C54" s="56" t="s">
        <v>68</v>
      </c>
      <c r="D54" s="56">
        <v>2</v>
      </c>
      <c r="E54" s="58" t="s">
        <v>77</v>
      </c>
      <c r="F54" s="49">
        <v>46626</v>
      </c>
      <c r="G54" s="49">
        <f t="shared" si="3"/>
        <v>93252</v>
      </c>
    </row>
    <row r="55" spans="1:7" ht="15">
      <c r="A55" s="93"/>
      <c r="B55" s="141" t="s">
        <v>79</v>
      </c>
      <c r="C55" s="56" t="s">
        <v>74</v>
      </c>
      <c r="D55" s="56">
        <v>0.5</v>
      </c>
      <c r="E55" s="58" t="s">
        <v>77</v>
      </c>
      <c r="F55" s="49">
        <v>72290</v>
      </c>
      <c r="G55" s="49">
        <f t="shared" si="3"/>
        <v>36145</v>
      </c>
    </row>
    <row r="56" spans="1:7" ht="15">
      <c r="A56" s="93"/>
      <c r="B56" s="140" t="s">
        <v>80</v>
      </c>
      <c r="C56" s="60"/>
      <c r="D56" s="60"/>
      <c r="E56" s="61"/>
      <c r="F56" s="49"/>
      <c r="G56" s="49"/>
    </row>
    <row r="57" spans="1:7" ht="15">
      <c r="A57" s="93"/>
      <c r="B57" s="141" t="s">
        <v>81</v>
      </c>
      <c r="C57" s="56" t="s">
        <v>74</v>
      </c>
      <c r="D57" s="56">
        <v>1</v>
      </c>
      <c r="E57" s="58" t="s">
        <v>40</v>
      </c>
      <c r="F57" s="49">
        <v>8960</v>
      </c>
      <c r="G57" s="49">
        <f t="shared" ref="G57:G58" si="4">D57*F57</f>
        <v>8960</v>
      </c>
    </row>
    <row r="58" spans="1:7" ht="15">
      <c r="A58" s="93"/>
      <c r="B58" s="141" t="s">
        <v>82</v>
      </c>
      <c r="C58" s="56" t="s">
        <v>74</v>
      </c>
      <c r="D58" s="56">
        <v>1</v>
      </c>
      <c r="E58" s="58" t="s">
        <v>40</v>
      </c>
      <c r="F58" s="49">
        <v>30060</v>
      </c>
      <c r="G58" s="49">
        <f t="shared" si="4"/>
        <v>30060</v>
      </c>
    </row>
    <row r="59" spans="1:7" ht="15">
      <c r="A59" s="93"/>
      <c r="B59" s="140" t="s">
        <v>83</v>
      </c>
      <c r="C59" s="60"/>
      <c r="D59" s="60"/>
      <c r="E59" s="61"/>
      <c r="F59" s="49"/>
      <c r="G59" s="49"/>
    </row>
    <row r="60" spans="1:7" ht="15">
      <c r="A60" s="93"/>
      <c r="B60" s="141" t="s">
        <v>84</v>
      </c>
      <c r="C60" s="56" t="s">
        <v>74</v>
      </c>
      <c r="D60" s="56">
        <v>2</v>
      </c>
      <c r="E60" s="58" t="s">
        <v>40</v>
      </c>
      <c r="F60" s="49">
        <v>7410</v>
      </c>
      <c r="G60" s="49">
        <f t="shared" ref="G60:G61" si="5">D60*F60</f>
        <v>14820</v>
      </c>
    </row>
    <row r="61" spans="1:7" ht="15">
      <c r="A61" s="93"/>
      <c r="B61" s="142" t="s">
        <v>85</v>
      </c>
      <c r="C61" s="56" t="s">
        <v>74</v>
      </c>
      <c r="D61" s="56">
        <v>4</v>
      </c>
      <c r="E61" s="58" t="s">
        <v>40</v>
      </c>
      <c r="F61" s="49">
        <v>10887</v>
      </c>
      <c r="G61" s="49">
        <f t="shared" si="5"/>
        <v>43548</v>
      </c>
    </row>
    <row r="62" spans="1:7" ht="15">
      <c r="A62" s="74"/>
      <c r="B62" s="143" t="s">
        <v>86</v>
      </c>
      <c r="C62" s="144"/>
      <c r="D62" s="144"/>
      <c r="E62" s="144"/>
      <c r="F62" s="145"/>
      <c r="G62" s="146">
        <f>SUM(G45:G61)</f>
        <v>2917728</v>
      </c>
    </row>
    <row r="63" spans="1:7" ht="15">
      <c r="A63" s="71"/>
      <c r="B63" s="124"/>
      <c r="C63" s="125"/>
      <c r="D63" s="125"/>
      <c r="E63" s="147"/>
      <c r="F63" s="126"/>
      <c r="G63" s="126"/>
    </row>
    <row r="64" spans="1:7" ht="15">
      <c r="A64" s="74"/>
      <c r="B64" s="113" t="s">
        <v>87</v>
      </c>
      <c r="C64" s="114"/>
      <c r="D64" s="115"/>
      <c r="E64" s="115"/>
      <c r="F64" s="116"/>
      <c r="G64" s="116"/>
    </row>
    <row r="65" spans="1:7" ht="24">
      <c r="A65" s="74"/>
      <c r="B65" s="127" t="s">
        <v>88</v>
      </c>
      <c r="C65" s="128" t="s">
        <v>62</v>
      </c>
      <c r="D65" s="128" t="s">
        <v>63</v>
      </c>
      <c r="E65" s="127" t="s">
        <v>29</v>
      </c>
      <c r="F65" s="128" t="s">
        <v>30</v>
      </c>
      <c r="G65" s="127" t="s">
        <v>31</v>
      </c>
    </row>
    <row r="66" spans="1:7" ht="15">
      <c r="A66" s="93"/>
      <c r="B66" s="39"/>
      <c r="C66" s="3"/>
      <c r="D66" s="4"/>
      <c r="E66" s="2"/>
      <c r="F66" s="5"/>
      <c r="G66" s="4"/>
    </row>
    <row r="67" spans="1:7" ht="15">
      <c r="A67" s="74"/>
      <c r="B67" s="148" t="s">
        <v>89</v>
      </c>
      <c r="C67" s="149"/>
      <c r="D67" s="149"/>
      <c r="E67" s="149"/>
      <c r="F67" s="150"/>
      <c r="G67" s="151">
        <f>SUM(G66)</f>
        <v>0</v>
      </c>
    </row>
    <row r="68" spans="1:7" ht="15">
      <c r="A68" s="71"/>
      <c r="B68" s="152"/>
      <c r="C68" s="152"/>
      <c r="D68" s="152"/>
      <c r="E68" s="152"/>
      <c r="F68" s="153"/>
      <c r="G68" s="153"/>
    </row>
    <row r="69" spans="1:7" ht="15">
      <c r="A69" s="154"/>
      <c r="B69" s="155" t="s">
        <v>90</v>
      </c>
      <c r="C69" s="156"/>
      <c r="D69" s="156"/>
      <c r="E69" s="156"/>
      <c r="F69" s="156"/>
      <c r="G69" s="157">
        <f>G27+G41+G62+G67</f>
        <v>5336478</v>
      </c>
    </row>
    <row r="70" spans="1:7" ht="15">
      <c r="A70" s="154"/>
      <c r="B70" s="158" t="s">
        <v>91</v>
      </c>
      <c r="C70" s="159"/>
      <c r="D70" s="159"/>
      <c r="E70" s="159"/>
      <c r="F70" s="159"/>
      <c r="G70" s="160">
        <f>G69*0.05</f>
        <v>266823.90000000002</v>
      </c>
    </row>
    <row r="71" spans="1:7" ht="15">
      <c r="A71" s="154"/>
      <c r="B71" s="161" t="s">
        <v>92</v>
      </c>
      <c r="C71" s="162"/>
      <c r="D71" s="162"/>
      <c r="E71" s="162"/>
      <c r="F71" s="162"/>
      <c r="G71" s="163">
        <f>G70+G69</f>
        <v>5603301.9000000004</v>
      </c>
    </row>
    <row r="72" spans="1:7" ht="15">
      <c r="A72" s="154"/>
      <c r="B72" s="158" t="s">
        <v>93</v>
      </c>
      <c r="C72" s="159"/>
      <c r="D72" s="159"/>
      <c r="E72" s="159"/>
      <c r="F72" s="159"/>
      <c r="G72" s="160">
        <f>G12</f>
        <v>12000000</v>
      </c>
    </row>
    <row r="73" spans="1:7" ht="15">
      <c r="A73" s="154"/>
      <c r="B73" s="164" t="s">
        <v>94</v>
      </c>
      <c r="C73" s="165"/>
      <c r="D73" s="165"/>
      <c r="E73" s="165"/>
      <c r="F73" s="165"/>
      <c r="G73" s="166">
        <f>G72-G71</f>
        <v>6396698.0999999996</v>
      </c>
    </row>
    <row r="74" spans="1:7" ht="15">
      <c r="A74" s="154"/>
      <c r="B74" s="14" t="s">
        <v>95</v>
      </c>
      <c r="C74" s="15"/>
      <c r="D74" s="15"/>
      <c r="E74" s="15"/>
      <c r="F74" s="15"/>
      <c r="G74" s="11"/>
    </row>
    <row r="75" spans="1:7" ht="15.75" thickBot="1">
      <c r="A75" s="154"/>
      <c r="B75" s="16"/>
      <c r="C75" s="15"/>
      <c r="D75" s="15"/>
      <c r="E75" s="15"/>
      <c r="F75" s="15"/>
      <c r="G75" s="11"/>
    </row>
    <row r="76" spans="1:7" ht="15">
      <c r="A76" s="154"/>
      <c r="B76" s="23" t="s">
        <v>96</v>
      </c>
      <c r="C76" s="24"/>
      <c r="D76" s="24"/>
      <c r="E76" s="24"/>
      <c r="F76" s="25"/>
      <c r="G76" s="11"/>
    </row>
    <row r="77" spans="1:7" ht="15">
      <c r="A77" s="154"/>
      <c r="B77" s="26" t="s">
        <v>97</v>
      </c>
      <c r="C77" s="13"/>
      <c r="D77" s="13"/>
      <c r="E77" s="13"/>
      <c r="F77" s="27"/>
      <c r="G77" s="11"/>
    </row>
    <row r="78" spans="1:7" ht="15">
      <c r="A78" s="154"/>
      <c r="B78" s="26" t="s">
        <v>98</v>
      </c>
      <c r="C78" s="13"/>
      <c r="D78" s="13"/>
      <c r="E78" s="13"/>
      <c r="F78" s="27"/>
      <c r="G78" s="11"/>
    </row>
    <row r="79" spans="1:7" ht="15">
      <c r="A79" s="154"/>
      <c r="B79" s="26" t="s">
        <v>99</v>
      </c>
      <c r="C79" s="13"/>
      <c r="D79" s="13"/>
      <c r="E79" s="13"/>
      <c r="F79" s="27"/>
      <c r="G79" s="11"/>
    </row>
    <row r="80" spans="1:7" ht="15">
      <c r="A80" s="154"/>
      <c r="B80" s="26" t="s">
        <v>100</v>
      </c>
      <c r="C80" s="13"/>
      <c r="D80" s="13"/>
      <c r="E80" s="13"/>
      <c r="F80" s="27"/>
      <c r="G80" s="11"/>
    </row>
    <row r="81" spans="1:7" ht="15">
      <c r="A81" s="154"/>
      <c r="B81" s="26" t="s">
        <v>101</v>
      </c>
      <c r="C81" s="13"/>
      <c r="D81" s="13"/>
      <c r="E81" s="13"/>
      <c r="F81" s="27"/>
      <c r="G81" s="11"/>
    </row>
    <row r="82" spans="1:7" ht="15.75" thickBot="1">
      <c r="A82" s="154"/>
      <c r="B82" s="28" t="s">
        <v>102</v>
      </c>
      <c r="C82" s="29"/>
      <c r="D82" s="29"/>
      <c r="E82" s="29"/>
      <c r="F82" s="30"/>
      <c r="G82" s="11"/>
    </row>
    <row r="83" spans="1:7" ht="15">
      <c r="A83" s="154"/>
      <c r="B83" s="21"/>
      <c r="C83" s="13"/>
      <c r="D83" s="13"/>
      <c r="E83" s="13"/>
      <c r="F83" s="13"/>
      <c r="G83" s="11"/>
    </row>
    <row r="84" spans="1:7" ht="15.75" thickBot="1">
      <c r="A84" s="154"/>
      <c r="B84" s="69" t="s">
        <v>103</v>
      </c>
      <c r="C84" s="70"/>
      <c r="D84" s="20"/>
      <c r="E84" s="6"/>
      <c r="F84" s="6"/>
      <c r="G84" s="11"/>
    </row>
    <row r="85" spans="1:7" ht="15">
      <c r="A85" s="154"/>
      <c r="B85" s="18" t="s">
        <v>88</v>
      </c>
      <c r="C85" s="7" t="s">
        <v>104</v>
      </c>
      <c r="D85" s="19" t="s">
        <v>105</v>
      </c>
      <c r="E85" s="6"/>
      <c r="F85" s="6"/>
      <c r="G85" s="11"/>
    </row>
    <row r="86" spans="1:7" ht="15">
      <c r="A86" s="154"/>
      <c r="B86" s="167" t="s">
        <v>106</v>
      </c>
      <c r="C86" s="8">
        <f>G27</f>
        <v>2075000</v>
      </c>
      <c r="D86" s="168">
        <f>(C86/C92)</f>
        <v>0.37031736590884023</v>
      </c>
      <c r="E86" s="6"/>
      <c r="F86" s="6"/>
      <c r="G86" s="11"/>
    </row>
    <row r="87" spans="1:7" ht="15">
      <c r="A87" s="154"/>
      <c r="B87" s="167" t="s">
        <v>107</v>
      </c>
      <c r="C87" s="169">
        <f>G32</f>
        <v>0</v>
      </c>
      <c r="D87" s="168">
        <v>0</v>
      </c>
      <c r="E87" s="6"/>
      <c r="F87" s="6"/>
      <c r="G87" s="11"/>
    </row>
    <row r="88" spans="1:7" ht="15">
      <c r="A88" s="154"/>
      <c r="B88" s="167" t="s">
        <v>108</v>
      </c>
      <c r="C88" s="8">
        <f>G41</f>
        <v>343750</v>
      </c>
      <c r="D88" s="168">
        <f>(C88/C92)</f>
        <v>6.1347756400560886E-2</v>
      </c>
      <c r="E88" s="6"/>
      <c r="F88" s="6"/>
      <c r="G88" s="11"/>
    </row>
    <row r="89" spans="1:7" ht="15">
      <c r="A89" s="154"/>
      <c r="B89" s="167" t="s">
        <v>61</v>
      </c>
      <c r="C89" s="8">
        <f>G62</f>
        <v>2917728</v>
      </c>
      <c r="D89" s="168">
        <f>(C89/C92)</f>
        <v>0.5207158300715512</v>
      </c>
      <c r="E89" s="6"/>
      <c r="F89" s="6"/>
      <c r="G89" s="11"/>
    </row>
    <row r="90" spans="1:7" ht="15">
      <c r="A90" s="154"/>
      <c r="B90" s="167" t="s">
        <v>83</v>
      </c>
      <c r="C90" s="170">
        <f>G67</f>
        <v>0</v>
      </c>
      <c r="D90" s="168">
        <f>(C90/C92)</f>
        <v>0</v>
      </c>
      <c r="E90" s="10"/>
      <c r="F90" s="10"/>
      <c r="G90" s="11"/>
    </row>
    <row r="91" spans="1:7" ht="15">
      <c r="A91" s="154"/>
      <c r="B91" s="167" t="s">
        <v>109</v>
      </c>
      <c r="C91" s="170">
        <f>G70</f>
        <v>266823.90000000002</v>
      </c>
      <c r="D91" s="168">
        <f>(C91/C92)</f>
        <v>4.7619047619047623E-2</v>
      </c>
      <c r="E91" s="10"/>
      <c r="F91" s="10"/>
      <c r="G91" s="11"/>
    </row>
    <row r="92" spans="1:7" ht="15.75" thickBot="1">
      <c r="A92" s="154"/>
      <c r="B92" s="171" t="s">
        <v>110</v>
      </c>
      <c r="C92" s="172">
        <f>SUM(C86:C91)</f>
        <v>5603301.9000000004</v>
      </c>
      <c r="D92" s="173">
        <f>SUM(D86:D91)</f>
        <v>1</v>
      </c>
      <c r="E92" s="10"/>
      <c r="F92" s="10"/>
      <c r="G92" s="11"/>
    </row>
    <row r="93" spans="1:7" ht="15">
      <c r="A93" s="154"/>
      <c r="B93" s="16"/>
      <c r="C93" s="15"/>
      <c r="D93" s="15"/>
      <c r="E93" s="15"/>
      <c r="F93" s="15"/>
      <c r="G93" s="11"/>
    </row>
    <row r="94" spans="1:7" ht="15">
      <c r="A94" s="154"/>
      <c r="B94" s="17"/>
      <c r="C94" s="15"/>
      <c r="D94" s="15"/>
      <c r="E94" s="15"/>
      <c r="F94" s="15"/>
      <c r="G94" s="11"/>
    </row>
    <row r="95" spans="1:7" ht="15.75" thickBot="1">
      <c r="A95" s="174"/>
      <c r="B95" s="32"/>
      <c r="C95" s="33" t="s">
        <v>111</v>
      </c>
      <c r="D95" s="34"/>
      <c r="E95" s="35"/>
      <c r="F95" s="9"/>
      <c r="G95" s="11"/>
    </row>
    <row r="96" spans="1:7" ht="15">
      <c r="A96" s="154"/>
      <c r="B96" s="36" t="s">
        <v>112</v>
      </c>
      <c r="C96" s="67">
        <v>7500</v>
      </c>
      <c r="D96" s="67">
        <v>8000</v>
      </c>
      <c r="E96" s="68">
        <v>8500</v>
      </c>
      <c r="F96" s="31"/>
      <c r="G96" s="12"/>
    </row>
    <row r="97" spans="1:7" ht="15.75" thickBot="1">
      <c r="A97" s="154"/>
      <c r="B97" s="171" t="s">
        <v>113</v>
      </c>
      <c r="C97" s="172">
        <f>(G71/C96)</f>
        <v>747.10692000000006</v>
      </c>
      <c r="D97" s="172">
        <f>(G71/D96)</f>
        <v>700.41273750000005</v>
      </c>
      <c r="E97" s="175">
        <f>(G71/E96)</f>
        <v>659.21198823529414</v>
      </c>
      <c r="F97" s="31"/>
      <c r="G97" s="12"/>
    </row>
    <row r="98" spans="1:7" ht="15">
      <c r="A98" s="154"/>
      <c r="B98" s="22" t="s">
        <v>114</v>
      </c>
      <c r="C98" s="13"/>
      <c r="D98" s="13"/>
      <c r="E98" s="13"/>
      <c r="F98" s="13"/>
      <c r="G98" s="13"/>
    </row>
  </sheetData>
  <mergeCells count="8">
    <mergeCell ref="B17:G17"/>
    <mergeCell ref="B84:C8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5C2D76-B5AF-444A-BE55-3906F1B9E3DC}"/>
</file>

<file path=customXml/itemProps2.xml><?xml version="1.0" encoding="utf-8"?>
<ds:datastoreItem xmlns:ds="http://schemas.openxmlformats.org/officeDocument/2006/customXml" ds:itemID="{0124C7F9-4A6B-465B-9D55-2A78FD3DBF6B}"/>
</file>

<file path=customXml/itemProps3.xml><?xml version="1.0" encoding="utf-8"?>
<ds:datastoreItem xmlns:ds="http://schemas.openxmlformats.org/officeDocument/2006/customXml" ds:itemID="{2235A862-1E61-4452-BA10-CED791A10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2022-06-22T19:52:28Z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