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Illapel\"/>
    </mc:Choice>
  </mc:AlternateContent>
  <xr:revisionPtr revIDLastSave="6" documentId="11_78518BC51B61CFB335E45D4CD7F24566F82836D5" xr6:coauthVersionLast="47" xr6:coauthVersionMax="47" xr10:uidLastSave="{9F932EE3-4940-4E9C-8826-BCB53DA3A1FF}"/>
  <bookViews>
    <workbookView xWindow="-90" yWindow="-90" windowWidth="19380" windowHeight="10980" xr2:uid="{00000000-000D-0000-FFFF-FFFF00000000}"/>
  </bookViews>
  <sheets>
    <sheet name="Tomate Aire Libre " sheetId="2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5" i="24" l="1"/>
  <c r="G64" i="24"/>
  <c r="G66" i="24" s="1"/>
  <c r="C89" i="24" s="1"/>
  <c r="G59" i="24"/>
  <c r="G58" i="24"/>
  <c r="G56" i="24"/>
  <c r="G55" i="24"/>
  <c r="G53" i="24"/>
  <c r="G51" i="24"/>
  <c r="G50" i="24"/>
  <c r="G49" i="24"/>
  <c r="G48" i="24"/>
  <c r="G47" i="24"/>
  <c r="G45" i="24"/>
  <c r="G40" i="24"/>
  <c r="G39" i="24"/>
  <c r="G38" i="24"/>
  <c r="G34" i="24"/>
  <c r="C86" i="24" s="1"/>
  <c r="G28" i="24"/>
  <c r="G27" i="24"/>
  <c r="G26" i="24"/>
  <c r="G25" i="24"/>
  <c r="G24" i="24"/>
  <c r="G23" i="24"/>
  <c r="G22" i="24"/>
  <c r="G21" i="24"/>
  <c r="G12" i="24"/>
  <c r="G71" i="24" s="1"/>
  <c r="G41" i="24" l="1"/>
  <c r="C87" i="24" s="1"/>
  <c r="G29" i="24"/>
  <c r="G60" i="24"/>
  <c r="C88" i="24" s="1"/>
  <c r="G68" i="24" l="1"/>
  <c r="G69" i="24" s="1"/>
  <c r="C90" i="24" s="1"/>
  <c r="C85" i="24"/>
  <c r="C91" i="24" l="1"/>
  <c r="D86" i="24" s="1"/>
  <c r="G70" i="24"/>
  <c r="G72" i="24" s="1"/>
  <c r="D89" i="24" l="1"/>
  <c r="D88" i="24"/>
  <c r="D87" i="24"/>
  <c r="D90" i="24"/>
  <c r="D85" i="24"/>
  <c r="C96" i="24"/>
  <c r="D96" i="24"/>
  <c r="E96" i="24"/>
  <c r="D91" i="24" l="1"/>
</calcChain>
</file>

<file path=xl/sharedStrings.xml><?xml version="1.0" encoding="utf-8"?>
<sst xmlns="http://schemas.openxmlformats.org/spreadsheetml/2006/main" count="169" uniqueCount="114">
  <si>
    <t>RUBRO O CULTIVO</t>
  </si>
  <si>
    <t>Tomate tipo Aire Libre</t>
  </si>
  <si>
    <t>RENDIMIENTO (kg/Há.)</t>
  </si>
  <si>
    <t>VARIEDAD</t>
  </si>
  <si>
    <t>Semi Estructurales (Colono)</t>
  </si>
  <si>
    <t>FECHA ESTIMADA  PRECIO VENTA</t>
  </si>
  <si>
    <t>Enero - Abril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</si>
  <si>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</si>
  <si>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</si>
  <si>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</si>
  <si>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</si>
  <si>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</si>
  <si>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</si>
  <si>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</si>
  <si>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</si>
  <si>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</si>
  <si>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Nacional y Local</t>
  </si>
  <si>
    <t>COMUNA/LOCALIDAD</t>
  </si>
  <si>
    <t>Todas la comunas del Área</t>
  </si>
  <si>
    <t>FECHA DE COSECHA</t>
  </si>
  <si>
    <t xml:space="preserve">Enero - Abril </t>
  </si>
  <si>
    <t>FECHA PRECIO INSUMOS</t>
  </si>
  <si>
    <t>CONTINGENCIA</t>
  </si>
  <si>
    <t>Heladas Tardías/Sequia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</si>
  <si>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</si>
  <si>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</si>
  <si>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</si>
  <si>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</si>
  <si>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</si>
  <si>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</si>
  <si>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</si>
  <si>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</si>
  <si>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Plantacion </t>
  </si>
  <si>
    <t>JH</t>
  </si>
  <si>
    <t>Septiembre</t>
  </si>
  <si>
    <t>Desbrote - desohje</t>
  </si>
  <si>
    <t xml:space="preserve">Octubre </t>
  </si>
  <si>
    <t xml:space="preserve">Empitado </t>
  </si>
  <si>
    <t xml:space="preserve">Aplicación fitohormona  </t>
  </si>
  <si>
    <t xml:space="preserve">Noviembre </t>
  </si>
  <si>
    <t xml:space="preserve">Desmalezado </t>
  </si>
  <si>
    <t>Septiembre-Abril</t>
  </si>
  <si>
    <t>Riegos</t>
  </si>
  <si>
    <t>Aplicaciones fitosanitarias</t>
  </si>
  <si>
    <t>Octubre-Enero</t>
  </si>
  <si>
    <t>Cosecha</t>
  </si>
  <si>
    <t>Enero-Abril</t>
  </si>
  <si>
    <t>Subtotal Jornadas Hombre</t>
  </si>
  <si>
    <t>JORNADAS ANIMAL</t>
  </si>
  <si>
    <t>Subtotal Jornadas Animal</t>
  </si>
  <si>
    <t>MAQUINARIA</t>
  </si>
  <si>
    <t xml:space="preserve">Aradura </t>
  </si>
  <si>
    <t>JM</t>
  </si>
  <si>
    <t xml:space="preserve">Rastraje </t>
  </si>
  <si>
    <t xml:space="preserve">Aplicación foliar </t>
  </si>
  <si>
    <t>Octubre-Noviembre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</si>
  <si>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</si>
  <si>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</si>
  <si>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</si>
  <si>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</si>
  <si>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</si>
  <si>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</si>
  <si>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</si>
  <si>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FERTILIZANTES</t>
  </si>
  <si>
    <t>Urea</t>
  </si>
  <si>
    <t>Kg</t>
  </si>
  <si>
    <t>Septiembre-Marzo</t>
  </si>
  <si>
    <t>Fosfato monoamonico</t>
  </si>
  <si>
    <t>Nitrato de Calcio</t>
  </si>
  <si>
    <t>kg</t>
  </si>
  <si>
    <t>Nitrato de Potasio</t>
  </si>
  <si>
    <t xml:space="preserve"> Fosfimax 40 - 20</t>
  </si>
  <si>
    <t>l</t>
  </si>
  <si>
    <t>HERBICIDAS</t>
  </si>
  <si>
    <t>Herbadox X</t>
  </si>
  <si>
    <t xml:space="preserve">FUNGICIDAS </t>
  </si>
  <si>
    <t>Dithane NT</t>
  </si>
  <si>
    <t>Ridomil Gold MZ 68 WP</t>
  </si>
  <si>
    <t>INSECTICIDAS</t>
  </si>
  <si>
    <t xml:space="preserve">Engeo 247 SC </t>
  </si>
  <si>
    <t>Furadan 10G</t>
  </si>
  <si>
    <t>Subtotal Insumos</t>
  </si>
  <si>
    <t>OTROS</t>
  </si>
  <si>
    <t>Item</t>
  </si>
  <si>
    <t xml:space="preserve">Cajones </t>
  </si>
  <si>
    <t>Febrero-Marzo</t>
  </si>
  <si>
    <t xml:space="preserve">Cinta gareta 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</si>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</sst>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  <numFmt numFmtId="167" formatCode="#,##0_ ;\-#,##0\ 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10"/>
      <name val="Arial"/>
      <family val="2"/>
    </font>
    <font>
      <b/>
      <i/>
      <sz val="8"/>
      <color theme="1"/>
      <name val="Arial Narrow"/>
      <family val="2"/>
    </font>
    <font>
      <sz val="9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6">
    <xf numFmtId="0" fontId="0" fillId="0" borderId="0" applyNumberFormat="0" applyFill="0" applyBorder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20" fillId="0" borderId="2"/>
    <xf numFmtId="0" fontId="20" fillId="0" borderId="2"/>
    <xf numFmtId="0" fontId="20" fillId="0" borderId="2"/>
  </cellStyleXfs>
  <cellXfs count="158">
    <xf numFmtId="0" fontId="0" fillId="0" borderId="0" xfId="0"/>
    <xf numFmtId="0" fontId="0" fillId="0" borderId="0" xfId="0" applyNumberFormat="1"/>
    <xf numFmtId="0" fontId="14" fillId="7" borderId="2" xfId="0" applyFont="1" applyFill="1" applyBorder="1"/>
    <xf numFmtId="49" fontId="12" fillId="8" borderId="3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9" fillId="7" borderId="2" xfId="0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vertical="center"/>
    </xf>
    <xf numFmtId="164" fontId="16" fillId="2" borderId="2" xfId="0" applyNumberFormat="1" applyFont="1" applyFill="1" applyBorder="1" applyAlignment="1">
      <alignment vertical="center"/>
    </xf>
    <xf numFmtId="0" fontId="14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49" fontId="12" fillId="8" borderId="4" xfId="0" applyNumberFormat="1" applyFont="1" applyFill="1" applyBorder="1" applyAlignment="1">
      <alignment vertical="center"/>
    </xf>
    <xf numFmtId="49" fontId="14" fillId="8" borderId="5" xfId="0" applyNumberFormat="1" applyFont="1" applyFill="1" applyBorder="1"/>
    <xf numFmtId="0" fontId="14" fillId="9" borderId="8" xfId="0" applyFont="1" applyFill="1" applyBorder="1"/>
    <xf numFmtId="0" fontId="14" fillId="2" borderId="2" xfId="0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49" fontId="12" fillId="2" borderId="9" xfId="0" applyNumberFormat="1" applyFont="1" applyFill="1" applyBorder="1" applyAlignment="1">
      <alignment vertical="center"/>
    </xf>
    <xf numFmtId="0" fontId="14" fillId="2" borderId="10" xfId="0" applyFont="1" applyFill="1" applyBorder="1"/>
    <xf numFmtId="0" fontId="14" fillId="2" borderId="11" xfId="0" applyFont="1" applyFill="1" applyBorder="1"/>
    <xf numFmtId="49" fontId="14" fillId="2" borderId="12" xfId="0" applyNumberFormat="1" applyFont="1" applyFill="1" applyBorder="1" applyAlignment="1">
      <alignment vertical="center"/>
    </xf>
    <xf numFmtId="0" fontId="14" fillId="2" borderId="13" xfId="0" applyFont="1" applyFill="1" applyBorder="1"/>
    <xf numFmtId="49" fontId="14" fillId="2" borderId="14" xfId="0" applyNumberFormat="1" applyFont="1" applyFill="1" applyBorder="1" applyAlignment="1">
      <alignment vertical="center"/>
    </xf>
    <xf numFmtId="0" fontId="14" fillId="2" borderId="15" xfId="0" applyFont="1" applyFill="1" applyBorder="1"/>
    <xf numFmtId="0" fontId="14" fillId="2" borderId="16" xfId="0" applyFont="1" applyFill="1" applyBorder="1"/>
    <xf numFmtId="0" fontId="12" fillId="7" borderId="2" xfId="0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49" fontId="17" fillId="9" borderId="2" xfId="0" applyNumberFormat="1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0" fontId="9" fillId="9" borderId="17" xfId="0" applyFont="1" applyFill="1" applyBorder="1" applyAlignment="1">
      <alignment vertical="center"/>
    </xf>
    <xf numFmtId="49" fontId="12" fillId="8" borderId="18" xfId="0" applyNumberFormat="1" applyFont="1" applyFill="1" applyBorder="1" applyAlignment="1">
      <alignment vertical="center"/>
    </xf>
    <xf numFmtId="0" fontId="0" fillId="0" borderId="2" xfId="0" applyNumberFormat="1" applyBorder="1"/>
    <xf numFmtId="0" fontId="19" fillId="0" borderId="22" xfId="0" applyFont="1" applyBorder="1" applyAlignment="1">
      <alignment horizontal="right" vertical="center"/>
    </xf>
    <xf numFmtId="0" fontId="19" fillId="0" borderId="22" xfId="0" applyFont="1" applyBorder="1" applyAlignment="1">
      <alignment horizontal="right" vertical="center" wrapText="1"/>
    </xf>
    <xf numFmtId="0" fontId="19" fillId="0" borderId="22" xfId="0" applyFont="1" applyBorder="1" applyAlignment="1">
      <alignment horizontal="center" vertical="center"/>
    </xf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49" fontId="1" fillId="3" borderId="27" xfId="0" applyNumberFormat="1" applyFont="1" applyFill="1" applyBorder="1" applyAlignment="1">
      <alignment vertical="center" wrapText="1"/>
    </xf>
    <xf numFmtId="0" fontId="2" fillId="2" borderId="28" xfId="0" applyFont="1" applyFill="1" applyBorder="1"/>
    <xf numFmtId="49" fontId="4" fillId="2" borderId="27" xfId="0" applyNumberFormat="1" applyFont="1" applyFill="1" applyBorder="1" applyAlignment="1">
      <alignment vertical="center" wrapText="1"/>
    </xf>
    <xf numFmtId="0" fontId="5" fillId="2" borderId="28" xfId="0" applyFont="1" applyFill="1" applyBorder="1"/>
    <xf numFmtId="49" fontId="4" fillId="2" borderId="29" xfId="0" applyNumberFormat="1" applyFont="1" applyFill="1" applyBorder="1"/>
    <xf numFmtId="0" fontId="4" fillId="2" borderId="29" xfId="0" applyFont="1" applyFill="1" applyBorder="1"/>
    <xf numFmtId="0" fontId="2" fillId="2" borderId="31" xfId="0" applyFont="1" applyFill="1" applyBorder="1" applyAlignment="1">
      <alignment wrapText="1"/>
    </xf>
    <xf numFmtId="14" fontId="2" fillId="2" borderId="32" xfId="0" applyNumberFormat="1" applyFont="1" applyFill="1" applyBorder="1"/>
    <xf numFmtId="0" fontId="2" fillId="2" borderId="25" xfId="0" applyFont="1" applyFill="1" applyBorder="1"/>
    <xf numFmtId="0" fontId="2" fillId="2" borderId="32" xfId="0" applyFont="1" applyFill="1" applyBorder="1"/>
    <xf numFmtId="0" fontId="2" fillId="2" borderId="32" xfId="0" applyFont="1" applyFill="1" applyBorder="1" applyAlignment="1">
      <alignment horizontal="justify" wrapText="1"/>
    </xf>
    <xf numFmtId="0" fontId="0" fillId="2" borderId="33" xfId="0" applyFill="1" applyBorder="1"/>
    <xf numFmtId="0" fontId="2" fillId="2" borderId="34" xfId="0" applyFont="1" applyFill="1" applyBorder="1"/>
    <xf numFmtId="0" fontId="2" fillId="2" borderId="35" xfId="0" applyFont="1" applyFill="1" applyBorder="1" applyAlignment="1">
      <alignment horizontal="left"/>
    </xf>
    <xf numFmtId="0" fontId="2" fillId="2" borderId="35" xfId="0" applyFont="1" applyFill="1" applyBorder="1"/>
    <xf numFmtId="49" fontId="1" fillId="5" borderId="36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horizontal="center" vertical="center" wrapText="1"/>
    </xf>
    <xf numFmtId="3" fontId="4" fillId="2" borderId="29" xfId="0" applyNumberFormat="1" applyFont="1" applyFill="1" applyBorder="1" applyAlignment="1">
      <alignment horizontal="right" wrapText="1"/>
    </xf>
    <xf numFmtId="49" fontId="7" fillId="3" borderId="29" xfId="0" applyNumberFormat="1" applyFont="1" applyFill="1" applyBorder="1" applyAlignment="1">
      <alignment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vertical="center"/>
    </xf>
    <xf numFmtId="3" fontId="7" fillId="3" borderId="29" xfId="0" applyNumberFormat="1" applyFont="1" applyFill="1" applyBorder="1" applyAlignment="1">
      <alignment vertical="center"/>
    </xf>
    <xf numFmtId="3" fontId="2" fillId="2" borderId="35" xfId="0" applyNumberFormat="1" applyFont="1" applyFill="1" applyBorder="1"/>
    <xf numFmtId="49" fontId="1" fillId="5" borderId="38" xfId="0" applyNumberFormat="1" applyFont="1" applyFill="1" applyBorder="1" applyAlignment="1">
      <alignment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49" fontId="1" fillId="3" borderId="38" xfId="0" applyNumberFormat="1" applyFont="1" applyFill="1" applyBorder="1" applyAlignment="1">
      <alignment horizontal="center" vertical="center"/>
    </xf>
    <xf numFmtId="49" fontId="1" fillId="3" borderId="38" xfId="0" applyNumberFormat="1" applyFont="1" applyFill="1" applyBorder="1" applyAlignment="1">
      <alignment horizontal="center" vertical="center" wrapText="1"/>
    </xf>
    <xf numFmtId="15" fontId="5" fillId="2" borderId="38" xfId="0" applyNumberFormat="1" applyFont="1" applyFill="1" applyBorder="1" applyAlignment="1">
      <alignment vertical="center"/>
    </xf>
    <xf numFmtId="0" fontId="5" fillId="2" borderId="38" xfId="0" applyFont="1" applyFill="1" applyBorder="1" applyAlignment="1">
      <alignment horizontal="center" vertical="center"/>
    </xf>
    <xf numFmtId="3" fontId="5" fillId="2" borderId="38" xfId="0" applyNumberFormat="1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166" fontId="5" fillId="2" borderId="38" xfId="0" applyNumberFormat="1" applyFont="1" applyFill="1" applyBorder="1" applyAlignment="1">
      <alignment vertical="center"/>
    </xf>
    <xf numFmtId="49" fontId="3" fillId="3" borderId="38" xfId="0" applyNumberFormat="1" applyFont="1" applyFill="1" applyBorder="1" applyAlignment="1">
      <alignment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vertical="center"/>
    </xf>
    <xf numFmtId="3" fontId="3" fillId="3" borderId="38" xfId="0" applyNumberFormat="1" applyFont="1" applyFill="1" applyBorder="1" applyAlignment="1">
      <alignment vertical="center"/>
    </xf>
    <xf numFmtId="0" fontId="2" fillId="2" borderId="40" xfId="0" applyFont="1" applyFill="1" applyBorder="1"/>
    <xf numFmtId="0" fontId="2" fillId="2" borderId="41" xfId="0" applyFont="1" applyFill="1" applyBorder="1"/>
    <xf numFmtId="3" fontId="2" fillId="2" borderId="41" xfId="0" applyNumberFormat="1" applyFont="1" applyFill="1" applyBorder="1"/>
    <xf numFmtId="49" fontId="1" fillId="3" borderId="36" xfId="0" applyNumberFormat="1" applyFont="1" applyFill="1" applyBorder="1" applyAlignment="1">
      <alignment horizontal="center" vertical="center"/>
    </xf>
    <xf numFmtId="49" fontId="1" fillId="3" borderId="36" xfId="0" applyNumberFormat="1" applyFont="1" applyFill="1" applyBorder="1" applyAlignment="1">
      <alignment horizontal="center" vertical="center" wrapText="1"/>
    </xf>
    <xf numFmtId="49" fontId="8" fillId="3" borderId="38" xfId="0" applyNumberFormat="1" applyFont="1" applyFill="1" applyBorder="1" applyAlignment="1">
      <alignment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vertical="center"/>
    </xf>
    <xf numFmtId="3" fontId="8" fillId="3" borderId="38" xfId="0" applyNumberFormat="1" applyFont="1" applyFill="1" applyBorder="1" applyAlignment="1">
      <alignment vertical="center"/>
    </xf>
    <xf numFmtId="0" fontId="2" fillId="2" borderId="41" xfId="0" applyFont="1" applyFill="1" applyBorder="1" applyAlignment="1">
      <alignment horizontal="center"/>
    </xf>
    <xf numFmtId="0" fontId="19" fillId="0" borderId="22" xfId="0" applyFont="1" applyBorder="1" applyAlignment="1">
      <alignment vertical="center"/>
    </xf>
    <xf numFmtId="3" fontId="4" fillId="2" borderId="29" xfId="0" applyNumberFormat="1" applyFont="1" applyFill="1" applyBorder="1"/>
    <xf numFmtId="49" fontId="8" fillId="3" borderId="42" xfId="0" applyNumberFormat="1" applyFont="1" applyFill="1" applyBorder="1" applyAlignment="1">
      <alignment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vertical="center"/>
    </xf>
    <xf numFmtId="3" fontId="8" fillId="3" borderId="42" xfId="0" applyNumberFormat="1" applyFont="1" applyFill="1" applyBorder="1" applyAlignment="1">
      <alignment vertical="center"/>
    </xf>
    <xf numFmtId="0" fontId="2" fillId="2" borderId="43" xfId="0" applyFont="1" applyFill="1" applyBorder="1"/>
    <xf numFmtId="3" fontId="2" fillId="2" borderId="43" xfId="0" applyNumberFormat="1" applyFont="1" applyFill="1" applyBorder="1"/>
    <xf numFmtId="0" fontId="0" fillId="2" borderId="44" xfId="0" applyFill="1" applyBorder="1"/>
    <xf numFmtId="49" fontId="1" fillId="5" borderId="45" xfId="0" applyNumberFormat="1" applyFont="1" applyFill="1" applyBorder="1" applyAlignment="1">
      <alignment vertical="center"/>
    </xf>
    <xf numFmtId="0" fontId="1" fillId="5" borderId="46" xfId="0" applyFont="1" applyFill="1" applyBorder="1" applyAlignment="1">
      <alignment vertical="center"/>
    </xf>
    <xf numFmtId="164" fontId="1" fillId="5" borderId="47" xfId="0" applyNumberFormat="1" applyFont="1" applyFill="1" applyBorder="1" applyAlignment="1">
      <alignment vertical="center"/>
    </xf>
    <xf numFmtId="49" fontId="1" fillId="3" borderId="48" xfId="0" applyNumberFormat="1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164" fontId="1" fillId="3" borderId="49" xfId="0" applyNumberFormat="1" applyFont="1" applyFill="1" applyBorder="1" applyAlignment="1">
      <alignment vertical="center"/>
    </xf>
    <xf numFmtId="49" fontId="1" fillId="5" borderId="48" xfId="0" applyNumberFormat="1" applyFont="1" applyFill="1" applyBorder="1" applyAlignment="1">
      <alignment vertical="center"/>
    </xf>
    <xf numFmtId="0" fontId="1" fillId="5" borderId="38" xfId="0" applyFont="1" applyFill="1" applyBorder="1" applyAlignment="1">
      <alignment vertical="center"/>
    </xf>
    <xf numFmtId="164" fontId="1" fillId="5" borderId="49" xfId="0" applyNumberFormat="1" applyFont="1" applyFill="1" applyBorder="1" applyAlignment="1">
      <alignment vertical="center"/>
    </xf>
    <xf numFmtId="49" fontId="1" fillId="5" borderId="50" xfId="0" applyNumberFormat="1" applyFont="1" applyFill="1" applyBorder="1" applyAlignment="1">
      <alignment vertical="center"/>
    </xf>
    <xf numFmtId="0" fontId="9" fillId="5" borderId="51" xfId="0" applyFont="1" applyFill="1" applyBorder="1" applyAlignment="1">
      <alignment vertical="center"/>
    </xf>
    <xf numFmtId="164" fontId="1" fillId="6" borderId="52" xfId="0" applyNumberFormat="1" applyFont="1" applyFill="1" applyBorder="1" applyAlignment="1">
      <alignment vertical="center"/>
    </xf>
    <xf numFmtId="49" fontId="12" fillId="2" borderId="53" xfId="0" applyNumberFormat="1" applyFont="1" applyFill="1" applyBorder="1" applyAlignment="1">
      <alignment vertical="center"/>
    </xf>
    <xf numFmtId="3" fontId="12" fillId="2" borderId="29" xfId="0" applyNumberFormat="1" applyFont="1" applyFill="1" applyBorder="1" applyAlignment="1">
      <alignment vertical="center"/>
    </xf>
    <xf numFmtId="9" fontId="14" fillId="2" borderId="54" xfId="0" applyNumberFormat="1" applyFont="1" applyFill="1" applyBorder="1"/>
    <xf numFmtId="165" fontId="12" fillId="2" borderId="29" xfId="0" applyNumberFormat="1" applyFont="1" applyFill="1" applyBorder="1" applyAlignment="1">
      <alignment vertical="center"/>
    </xf>
    <xf numFmtId="49" fontId="12" fillId="8" borderId="55" xfId="0" applyNumberFormat="1" applyFont="1" applyFill="1" applyBorder="1" applyAlignment="1">
      <alignment vertical="center"/>
    </xf>
    <xf numFmtId="165" fontId="12" fillId="8" borderId="56" xfId="0" applyNumberFormat="1" applyFont="1" applyFill="1" applyBorder="1" applyAlignment="1">
      <alignment vertical="center"/>
    </xf>
    <xf numFmtId="9" fontId="12" fillId="8" borderId="57" xfId="0" applyNumberFormat="1" applyFont="1" applyFill="1" applyBorder="1" applyAlignment="1">
      <alignment vertical="center"/>
    </xf>
    <xf numFmtId="0" fontId="0" fillId="2" borderId="58" xfId="0" applyFill="1" applyBorder="1"/>
    <xf numFmtId="165" fontId="12" fillId="8" borderId="57" xfId="0" applyNumberFormat="1" applyFont="1" applyFill="1" applyBorder="1" applyAlignment="1">
      <alignment vertical="center"/>
    </xf>
    <xf numFmtId="166" fontId="19" fillId="0" borderId="22" xfId="1" applyNumberFormat="1" applyFont="1" applyBorder="1" applyAlignment="1">
      <alignment horizontal="right" vertical="center"/>
    </xf>
    <xf numFmtId="3" fontId="19" fillId="0" borderId="22" xfId="0" applyNumberFormat="1" applyFont="1" applyFill="1" applyBorder="1" applyAlignment="1">
      <alignment horizontal="right" vertical="center"/>
    </xf>
    <xf numFmtId="17" fontId="19" fillId="0" borderId="22" xfId="0" applyNumberFormat="1" applyFont="1" applyFill="1" applyBorder="1" applyAlignment="1">
      <alignment horizontal="right" vertical="center"/>
    </xf>
    <xf numFmtId="167" fontId="19" fillId="0" borderId="22" xfId="1" applyNumberFormat="1" applyFont="1" applyFill="1" applyBorder="1" applyAlignment="1">
      <alignment horizontal="right" vertical="center"/>
    </xf>
    <xf numFmtId="0" fontId="19" fillId="0" borderId="22" xfId="0" applyFont="1" applyFill="1" applyBorder="1" applyAlignment="1">
      <alignment vertical="center"/>
    </xf>
    <xf numFmtId="49" fontId="1" fillId="3" borderId="59" xfId="0" applyNumberFormat="1" applyFont="1" applyFill="1" applyBorder="1" applyAlignment="1">
      <alignment horizontal="center" vertical="center"/>
    </xf>
    <xf numFmtId="49" fontId="1" fillId="3" borderId="59" xfId="0" applyNumberFormat="1" applyFont="1" applyFill="1" applyBorder="1" applyAlignment="1">
      <alignment horizontal="center" vertical="center" wrapText="1"/>
    </xf>
    <xf numFmtId="3" fontId="4" fillId="2" borderId="30" xfId="0" applyNumberFormat="1" applyFont="1" applyFill="1" applyBorder="1" applyAlignment="1">
      <alignment horizontal="right" wrapText="1"/>
    </xf>
    <xf numFmtId="49" fontId="7" fillId="3" borderId="21" xfId="0" applyNumberFormat="1" applyFont="1" applyFill="1" applyBorder="1" applyAlignment="1">
      <alignment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vertical="center"/>
    </xf>
    <xf numFmtId="3" fontId="7" fillId="3" borderId="21" xfId="0" applyNumberFormat="1" applyFont="1" applyFill="1" applyBorder="1" applyAlignment="1">
      <alignment vertical="center"/>
    </xf>
    <xf numFmtId="0" fontId="21" fillId="10" borderId="22" xfId="0" applyFont="1" applyFill="1" applyBorder="1" applyAlignment="1">
      <alignment vertical="center" wrapText="1"/>
    </xf>
    <xf numFmtId="0" fontId="19" fillId="10" borderId="22" xfId="0" applyFont="1" applyFill="1" applyBorder="1" applyAlignment="1">
      <alignment horizontal="center" vertical="center" wrapText="1"/>
    </xf>
    <xf numFmtId="41" fontId="19" fillId="10" borderId="22" xfId="2" applyFont="1" applyFill="1" applyBorder="1" applyAlignment="1">
      <alignment horizontal="center" vertical="center" wrapText="1"/>
    </xf>
    <xf numFmtId="166" fontId="19" fillId="10" borderId="22" xfId="1" applyNumberFormat="1" applyFont="1" applyFill="1" applyBorder="1" applyAlignment="1">
      <alignment horizontal="right" vertical="center" wrapText="1"/>
    </xf>
    <xf numFmtId="0" fontId="19" fillId="10" borderId="22" xfId="0" applyFont="1" applyFill="1" applyBorder="1" applyAlignment="1">
      <alignment vertical="center" wrapText="1"/>
    </xf>
    <xf numFmtId="0" fontId="19" fillId="10" borderId="22" xfId="0" applyFont="1" applyFill="1" applyBorder="1" applyAlignment="1">
      <alignment horizontal="center" vertical="center"/>
    </xf>
    <xf numFmtId="167" fontId="19" fillId="10" borderId="22" xfId="1" applyNumberFormat="1" applyFont="1" applyFill="1" applyBorder="1" applyAlignment="1">
      <alignment vertical="center"/>
    </xf>
    <xf numFmtId="166" fontId="19" fillId="10" borderId="22" xfId="1" applyNumberFormat="1" applyFont="1" applyFill="1" applyBorder="1" applyAlignment="1">
      <alignment horizontal="right" vertical="center"/>
    </xf>
    <xf numFmtId="0" fontId="21" fillId="0" borderId="22" xfId="0" applyFont="1" applyBorder="1" applyAlignment="1">
      <alignment vertical="center"/>
    </xf>
    <xf numFmtId="41" fontId="19" fillId="0" borderId="22" xfId="2" applyFont="1" applyBorder="1" applyAlignment="1">
      <alignment horizontal="center" vertical="center"/>
    </xf>
    <xf numFmtId="17" fontId="19" fillId="0" borderId="22" xfId="0" quotePrefix="1" applyNumberFormat="1" applyFont="1" applyBorder="1" applyAlignment="1">
      <alignment horizontal="right" vertical="center"/>
    </xf>
    <xf numFmtId="41" fontId="12" fillId="8" borderId="19" xfId="2" applyFont="1" applyFill="1" applyBorder="1" applyAlignment="1">
      <alignment vertical="center"/>
    </xf>
    <xf numFmtId="41" fontId="12" fillId="8" borderId="20" xfId="2" applyFont="1" applyFill="1" applyBorder="1" applyAlignment="1">
      <alignment vertical="center"/>
    </xf>
    <xf numFmtId="2" fontId="19" fillId="0" borderId="22" xfId="0" applyNumberFormat="1" applyFont="1" applyBorder="1" applyAlignment="1">
      <alignment horizontal="center" vertical="center"/>
    </xf>
    <xf numFmtId="166" fontId="0" fillId="0" borderId="0" xfId="0" applyNumberFormat="1"/>
    <xf numFmtId="49" fontId="6" fillId="3" borderId="29" xfId="0" applyNumberFormat="1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49" fontId="17" fillId="9" borderId="6" xfId="0" applyNumberFormat="1" applyFont="1" applyFill="1" applyBorder="1" applyAlignment="1">
      <alignment vertical="center"/>
    </xf>
    <xf numFmtId="0" fontId="12" fillId="9" borderId="7" xfId="0" applyFont="1" applyFill="1" applyBorder="1" applyAlignment="1">
      <alignment vertical="center"/>
    </xf>
    <xf numFmtId="49" fontId="3" fillId="3" borderId="29" xfId="0" applyNumberFormat="1" applyFont="1" applyFill="1" applyBorder="1" applyAlignment="1">
      <alignment wrapText="1"/>
    </xf>
    <xf numFmtId="0" fontId="3" fillId="4" borderId="29" xfId="0" applyFont="1" applyFill="1" applyBorder="1" applyAlignment="1">
      <alignment wrapText="1"/>
    </xf>
    <xf numFmtId="49" fontId="4" fillId="2" borderId="29" xfId="0" applyNumberFormat="1" applyFont="1" applyFill="1" applyBorder="1" applyAlignment="1">
      <alignment wrapText="1"/>
    </xf>
    <xf numFmtId="0" fontId="4" fillId="2" borderId="29" xfId="0" applyFont="1" applyFill="1" applyBorder="1" applyAlignment="1">
      <alignment wrapText="1"/>
    </xf>
    <xf numFmtId="49" fontId="4" fillId="2" borderId="29" xfId="0" applyNumberFormat="1" applyFont="1" applyFill="1" applyBorder="1" applyAlignment="1">
      <alignment horizontal="right"/>
    </xf>
    <xf numFmtId="49" fontId="4" fillId="2" borderId="29" xfId="0" applyNumberFormat="1" applyFont="1" applyFill="1" applyBorder="1" applyAlignment="1"/>
    <xf numFmtId="0" fontId="4" fillId="2" borderId="29" xfId="0" applyFont="1" applyFill="1" applyBorder="1" applyAlignment="1"/>
  </cellXfs>
  <cellStyles count="6">
    <cellStyle name="Millares" xfId="1" builtinId="3"/>
    <cellStyle name="Millares [0]" xfId="2" builtinId="6"/>
    <cellStyle name="Normal" xfId="0" builtinId="0"/>
    <cellStyle name="Normal 2" xfId="5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4761</xdr:colOff>
      <xdr:row>1</xdr:row>
      <xdr:rowOff>0</xdr:rowOff>
    </xdr:from>
    <xdr:to>
      <xdr:col>7</xdr:col>
      <xdr:colOff>0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49" y="190500"/>
          <a:ext cx="6440489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:IU97"/>
  <sheetViews>
    <sheetView tabSelected="1" topLeftCell="A6" zoomScale="120" zoomScaleNormal="120" workbookViewId="0">
      <selection activeCell="F59" sqref="F59"/>
    </sheetView>
  </sheetViews>
  <sheetFormatPr defaultColWidth="10.85546875" defaultRowHeight="11.25" customHeight="1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21.7109375" style="1" customWidth="1"/>
    <col min="8" max="255" width="10.85546875" style="1" customWidth="1"/>
  </cols>
  <sheetData>
    <row r="1" spans="1:7" ht="15" customHeight="1">
      <c r="A1" s="36"/>
      <c r="B1" s="36"/>
      <c r="C1" s="36"/>
      <c r="D1" s="36"/>
      <c r="E1" s="36"/>
      <c r="F1" s="36"/>
      <c r="G1" s="36"/>
    </row>
    <row r="2" spans="1:7" ht="15" customHeight="1">
      <c r="A2" s="36"/>
      <c r="B2" s="36"/>
      <c r="C2" s="36"/>
      <c r="D2" s="36"/>
      <c r="E2" s="36"/>
      <c r="F2" s="36"/>
      <c r="G2" s="36"/>
    </row>
    <row r="3" spans="1:7" ht="15" customHeight="1">
      <c r="A3" s="36"/>
      <c r="B3" s="36"/>
      <c r="C3" s="36"/>
      <c r="D3" s="36"/>
      <c r="E3" s="36"/>
      <c r="F3" s="36"/>
      <c r="G3" s="36"/>
    </row>
    <row r="4" spans="1:7" ht="15" customHeight="1">
      <c r="A4" s="36"/>
      <c r="B4" s="36"/>
      <c r="C4" s="36"/>
      <c r="D4" s="36"/>
      <c r="E4" s="36"/>
      <c r="F4" s="36"/>
      <c r="G4" s="36"/>
    </row>
    <row r="5" spans="1:7" ht="15" customHeight="1">
      <c r="A5" s="36"/>
      <c r="B5" s="36"/>
      <c r="C5" s="36"/>
      <c r="D5" s="36"/>
      <c r="E5" s="36"/>
      <c r="F5" s="36"/>
      <c r="G5" s="36"/>
    </row>
    <row r="6" spans="1:7" ht="15" customHeight="1">
      <c r="A6" s="36"/>
      <c r="B6" s="36"/>
      <c r="C6" s="36"/>
      <c r="D6" s="36"/>
      <c r="E6" s="36"/>
      <c r="F6" s="36"/>
      <c r="G6" s="36"/>
    </row>
    <row r="7" spans="1:7" ht="15" customHeight="1">
      <c r="A7" s="36"/>
      <c r="B7" s="36"/>
      <c r="C7" s="36"/>
      <c r="D7" s="36"/>
      <c r="E7" s="36"/>
      <c r="F7" s="36"/>
      <c r="G7" s="36"/>
    </row>
    <row r="8" spans="1:7" ht="15" customHeight="1">
      <c r="A8" s="36"/>
      <c r="B8" s="37"/>
      <c r="C8" s="38"/>
      <c r="D8" s="36"/>
      <c r="E8" s="38"/>
      <c r="F8" s="38"/>
      <c r="G8" s="38"/>
    </row>
    <row r="9" spans="1:7" ht="15">
      <c r="A9" s="39"/>
      <c r="B9" s="40" t="s">
        <v>0</v>
      </c>
      <c r="C9" s="33" t="s">
        <v>1</v>
      </c>
      <c r="D9" s="41"/>
      <c r="E9" s="151" t="s">
        <v>2</v>
      </c>
      <c r="F9" s="152"/>
      <c r="G9" s="121">
        <v>60000</v>
      </c>
    </row>
    <row r="10" spans="1:7" ht="15" customHeight="1">
      <c r="A10" s="39"/>
      <c r="B10" s="42" t="s">
        <v>3</v>
      </c>
      <c r="C10" s="34" t="s">
        <v>4</v>
      </c>
      <c r="D10" s="43"/>
      <c r="E10" s="153" t="s">
        <v>5</v>
      </c>
      <c r="F10" s="154"/>
      <c r="G10" s="122" t="s">
        <v>6</v>
      </c>
    </row>
    <row r="11" spans="1:7" ht="15" customHeight="1">
      <c r="A11" s="39"/>
      <c r="B11" s="42" t="s">
        <v>7</v>
      </c>
      <c r="C11" s="33" t="s">
        <v>8</v>
      </c>
      <c r="D11" s="43"/>
      <c r="E11" s="153" t="s">
        <v>9</v>
      </c>
      <c r="F11" s="154"/>
      <c r="G11" s="121">
        <v>340</v>
      </c>
    </row>
    <row r="12" spans="1:7" ht="15" customHeight="1">
      <c r="A12" s="39"/>
      <c r="B12" s="42" t="s">
        <v>10</v>
      </c>
      <c r="C12" s="33" t="s">
        <v>11</v>
      </c>
      <c r="D12" s="43"/>
      <c r="E12" s="44" t="s">
        <v>12</v>
      </c>
      <c r="F12" s="45"/>
      <c r="G12" s="123">
        <f>G9*G11</f>
        <v>20400000</v>
      </c>
    </row>
    <row r="13" spans="1:7" ht="15" customHeight="1">
      <c r="A13" s="39"/>
      <c r="B13" s="42" t="s">
        <v>13</v>
      </c>
      <c r="C13" s="33" t="s">
        <v>14</v>
      </c>
      <c r="D13" s="43"/>
      <c r="E13" s="153" t="s">
        <v>15</v>
      </c>
      <c r="F13" s="154"/>
      <c r="G13" s="34" t="s">
        <v>16</v>
      </c>
    </row>
    <row r="14" spans="1:7" ht="15" customHeight="1">
      <c r="A14" s="39"/>
      <c r="B14" s="42" t="s">
        <v>17</v>
      </c>
      <c r="C14" s="155" t="s">
        <v>18</v>
      </c>
      <c r="D14" s="43"/>
      <c r="E14" s="153" t="s">
        <v>19</v>
      </c>
      <c r="F14" s="154"/>
      <c r="G14" s="122" t="s">
        <v>20</v>
      </c>
    </row>
    <row r="15" spans="1:7" ht="15" customHeight="1">
      <c r="A15" s="39"/>
      <c r="B15" s="42" t="s">
        <v>21</v>
      </c>
      <c r="C15" s="142">
        <v>44713</v>
      </c>
      <c r="D15" s="43"/>
      <c r="E15" s="156" t="s">
        <v>22</v>
      </c>
      <c r="F15" s="157"/>
      <c r="G15" s="34" t="s">
        <v>23</v>
      </c>
    </row>
    <row r="16" spans="1:7" ht="12" customHeight="1">
      <c r="A16" s="36"/>
      <c r="B16" s="46"/>
      <c r="C16" s="47"/>
      <c r="D16" s="48"/>
      <c r="E16" s="49"/>
      <c r="F16" s="49"/>
      <c r="G16" s="50"/>
    </row>
    <row r="17" spans="1:7" ht="12" customHeight="1">
      <c r="A17" s="51"/>
      <c r="B17" s="147" t="s">
        <v>24</v>
      </c>
      <c r="C17" s="148"/>
      <c r="D17" s="148"/>
      <c r="E17" s="148"/>
      <c r="F17" s="148"/>
      <c r="G17" s="148"/>
    </row>
    <row r="18" spans="1:7" ht="12" customHeight="1">
      <c r="A18" s="36"/>
      <c r="B18" s="52"/>
      <c r="C18" s="53"/>
      <c r="D18" s="53"/>
      <c r="E18" s="53"/>
      <c r="F18" s="54"/>
      <c r="G18" s="54"/>
    </row>
    <row r="19" spans="1:7" ht="12" customHeight="1">
      <c r="A19" s="39"/>
      <c r="B19" s="55" t="s">
        <v>25</v>
      </c>
      <c r="C19" s="56"/>
      <c r="D19" s="57"/>
      <c r="E19" s="57"/>
      <c r="F19" s="57"/>
      <c r="G19" s="57"/>
    </row>
    <row r="20" spans="1:7" ht="24" customHeight="1">
      <c r="A20" s="51"/>
      <c r="B20" s="58" t="s">
        <v>26</v>
      </c>
      <c r="C20" s="58" t="s">
        <v>27</v>
      </c>
      <c r="D20" s="58" t="s">
        <v>28</v>
      </c>
      <c r="E20" s="58" t="s">
        <v>29</v>
      </c>
      <c r="F20" s="58" t="s">
        <v>30</v>
      </c>
      <c r="G20" s="58" t="s">
        <v>31</v>
      </c>
    </row>
    <row r="21" spans="1:7" ht="15">
      <c r="A21" s="51"/>
      <c r="B21" s="124" t="s">
        <v>32</v>
      </c>
      <c r="C21" s="35" t="s">
        <v>33</v>
      </c>
      <c r="D21" s="35">
        <v>25</v>
      </c>
      <c r="E21" s="35" t="s">
        <v>34</v>
      </c>
      <c r="F21" s="120">
        <v>25000</v>
      </c>
      <c r="G21" s="59">
        <f>(D21*F21)</f>
        <v>625000</v>
      </c>
    </row>
    <row r="22" spans="1:7" ht="15">
      <c r="A22" s="51"/>
      <c r="B22" s="124" t="s">
        <v>35</v>
      </c>
      <c r="C22" s="35" t="s">
        <v>33</v>
      </c>
      <c r="D22" s="35">
        <v>20</v>
      </c>
      <c r="E22" s="35" t="s">
        <v>36</v>
      </c>
      <c r="F22" s="120">
        <v>25000</v>
      </c>
      <c r="G22" s="59">
        <f t="shared" ref="G22:G28" si="0">(D22*F22)</f>
        <v>500000</v>
      </c>
    </row>
    <row r="23" spans="1:7" ht="15">
      <c r="A23" s="51"/>
      <c r="B23" s="124" t="s">
        <v>37</v>
      </c>
      <c r="C23" s="35" t="s">
        <v>33</v>
      </c>
      <c r="D23" s="35">
        <v>20</v>
      </c>
      <c r="E23" s="35" t="s">
        <v>36</v>
      </c>
      <c r="F23" s="120">
        <v>25000</v>
      </c>
      <c r="G23" s="59">
        <f t="shared" si="0"/>
        <v>500000</v>
      </c>
    </row>
    <row r="24" spans="1:7" ht="15">
      <c r="A24" s="51"/>
      <c r="B24" s="124" t="s">
        <v>38</v>
      </c>
      <c r="C24" s="35" t="s">
        <v>33</v>
      </c>
      <c r="D24" s="35">
        <v>10</v>
      </c>
      <c r="E24" s="35" t="s">
        <v>39</v>
      </c>
      <c r="F24" s="120">
        <v>25000</v>
      </c>
      <c r="G24" s="59">
        <f t="shared" si="0"/>
        <v>250000</v>
      </c>
    </row>
    <row r="25" spans="1:7" ht="15">
      <c r="A25" s="51"/>
      <c r="B25" s="124" t="s">
        <v>40</v>
      </c>
      <c r="C25" s="35" t="s">
        <v>33</v>
      </c>
      <c r="D25" s="35">
        <v>8</v>
      </c>
      <c r="E25" s="35" t="s">
        <v>41</v>
      </c>
      <c r="F25" s="120">
        <v>25000</v>
      </c>
      <c r="G25" s="59">
        <f t="shared" si="0"/>
        <v>200000</v>
      </c>
    </row>
    <row r="26" spans="1:7" ht="12.75" customHeight="1">
      <c r="A26" s="51"/>
      <c r="B26" s="124" t="s">
        <v>42</v>
      </c>
      <c r="C26" s="35" t="s">
        <v>33</v>
      </c>
      <c r="D26" s="35">
        <v>50</v>
      </c>
      <c r="E26" s="35" t="s">
        <v>41</v>
      </c>
      <c r="F26" s="120">
        <v>25000</v>
      </c>
      <c r="G26" s="59">
        <f t="shared" si="0"/>
        <v>1250000</v>
      </c>
    </row>
    <row r="27" spans="1:7" ht="12.75" customHeight="1">
      <c r="A27" s="51"/>
      <c r="B27" s="124" t="s">
        <v>43</v>
      </c>
      <c r="C27" s="35" t="s">
        <v>33</v>
      </c>
      <c r="D27" s="35">
        <v>12</v>
      </c>
      <c r="E27" s="35" t="s">
        <v>44</v>
      </c>
      <c r="F27" s="120">
        <v>25000</v>
      </c>
      <c r="G27" s="59">
        <f t="shared" si="0"/>
        <v>300000</v>
      </c>
    </row>
    <row r="28" spans="1:7" ht="12.75" customHeight="1">
      <c r="A28" s="51"/>
      <c r="B28" s="90" t="s">
        <v>45</v>
      </c>
      <c r="C28" s="35" t="s">
        <v>33</v>
      </c>
      <c r="D28" s="35">
        <v>80</v>
      </c>
      <c r="E28" s="35" t="s">
        <v>46</v>
      </c>
      <c r="F28" s="120">
        <v>25000</v>
      </c>
      <c r="G28" s="59">
        <f t="shared" si="0"/>
        <v>2000000</v>
      </c>
    </row>
    <row r="29" spans="1:7" ht="12.75" customHeight="1">
      <c r="A29" s="51"/>
      <c r="B29" s="60" t="s">
        <v>47</v>
      </c>
      <c r="C29" s="61"/>
      <c r="D29" s="61"/>
      <c r="E29" s="61"/>
      <c r="F29" s="62"/>
      <c r="G29" s="63">
        <f>SUM(G21:G28)</f>
        <v>5625000</v>
      </c>
    </row>
    <row r="30" spans="1:7" ht="12" customHeight="1">
      <c r="A30" s="36"/>
      <c r="B30" s="52"/>
      <c r="C30" s="54"/>
      <c r="D30" s="54"/>
      <c r="E30" s="54"/>
      <c r="F30" s="64"/>
      <c r="G30" s="64"/>
    </row>
    <row r="31" spans="1:7" ht="12" customHeight="1">
      <c r="A31" s="39"/>
      <c r="B31" s="65" t="s">
        <v>48</v>
      </c>
      <c r="C31" s="66"/>
      <c r="D31" s="67"/>
      <c r="E31" s="67"/>
      <c r="F31" s="68"/>
      <c r="G31" s="68"/>
    </row>
    <row r="32" spans="1:7" ht="24" customHeight="1">
      <c r="A32" s="39"/>
      <c r="B32" s="69" t="s">
        <v>26</v>
      </c>
      <c r="C32" s="70" t="s">
        <v>27</v>
      </c>
      <c r="D32" s="70" t="s">
        <v>28</v>
      </c>
      <c r="E32" s="69" t="s">
        <v>29</v>
      </c>
      <c r="F32" s="70" t="s">
        <v>30</v>
      </c>
      <c r="G32" s="69" t="s">
        <v>31</v>
      </c>
    </row>
    <row r="33" spans="1:11" ht="12" customHeight="1">
      <c r="A33" s="39"/>
      <c r="B33" s="71"/>
      <c r="C33" s="72"/>
      <c r="D33" s="73"/>
      <c r="E33" s="74"/>
      <c r="F33" s="75"/>
      <c r="G33" s="59"/>
    </row>
    <row r="34" spans="1:11" ht="12" customHeight="1">
      <c r="A34" s="39"/>
      <c r="B34" s="76" t="s">
        <v>49</v>
      </c>
      <c r="C34" s="77"/>
      <c r="D34" s="77"/>
      <c r="E34" s="77"/>
      <c r="F34" s="78"/>
      <c r="G34" s="79">
        <f>SUM(G33)</f>
        <v>0</v>
      </c>
    </row>
    <row r="35" spans="1:11" ht="12" customHeight="1">
      <c r="A35" s="36"/>
      <c r="B35" s="80"/>
      <c r="C35" s="81"/>
      <c r="D35" s="81"/>
      <c r="E35" s="81"/>
      <c r="F35" s="82"/>
      <c r="G35" s="82"/>
    </row>
    <row r="36" spans="1:11" ht="12" customHeight="1">
      <c r="A36" s="39"/>
      <c r="B36" s="65" t="s">
        <v>50</v>
      </c>
      <c r="C36" s="66"/>
      <c r="D36" s="67"/>
      <c r="E36" s="67"/>
      <c r="F36" s="68"/>
      <c r="G36" s="68"/>
    </row>
    <row r="37" spans="1:11" ht="24" customHeight="1">
      <c r="A37" s="39"/>
      <c r="B37" s="125" t="s">
        <v>26</v>
      </c>
      <c r="C37" s="125" t="s">
        <v>27</v>
      </c>
      <c r="D37" s="125" t="s">
        <v>28</v>
      </c>
      <c r="E37" s="125" t="s">
        <v>29</v>
      </c>
      <c r="F37" s="126" t="s">
        <v>30</v>
      </c>
      <c r="G37" s="125" t="s">
        <v>31</v>
      </c>
    </row>
    <row r="38" spans="1:11" ht="12.75" customHeight="1">
      <c r="A38" s="98"/>
      <c r="B38" s="90" t="s">
        <v>51</v>
      </c>
      <c r="C38" s="35" t="s">
        <v>52</v>
      </c>
      <c r="D38" s="145">
        <v>0.390625</v>
      </c>
      <c r="E38" s="35" t="s">
        <v>34</v>
      </c>
      <c r="F38" s="120">
        <v>240000</v>
      </c>
      <c r="G38" s="127">
        <f t="shared" ref="G38:G40" si="1">(D38*F38)</f>
        <v>93750</v>
      </c>
      <c r="I38" s="146"/>
    </row>
    <row r="39" spans="1:11" ht="12.75" customHeight="1">
      <c r="A39" s="98"/>
      <c r="B39" s="90" t="s">
        <v>53</v>
      </c>
      <c r="C39" s="35" t="s">
        <v>52</v>
      </c>
      <c r="D39" s="145">
        <v>0.26041666666666669</v>
      </c>
      <c r="E39" s="35" t="s">
        <v>34</v>
      </c>
      <c r="F39" s="120">
        <v>240000</v>
      </c>
      <c r="G39" s="127">
        <f t="shared" si="1"/>
        <v>62500.000000000007</v>
      </c>
      <c r="I39" s="146"/>
    </row>
    <row r="40" spans="1:11" ht="12.75" customHeight="1">
      <c r="A40" s="98"/>
      <c r="B40" s="90" t="s">
        <v>54</v>
      </c>
      <c r="C40" s="35" t="s">
        <v>52</v>
      </c>
      <c r="D40" s="145">
        <v>0.78125</v>
      </c>
      <c r="E40" s="35" t="s">
        <v>55</v>
      </c>
      <c r="F40" s="120">
        <v>240000</v>
      </c>
      <c r="G40" s="127">
        <f t="shared" si="1"/>
        <v>187500</v>
      </c>
      <c r="I40" s="146"/>
    </row>
    <row r="41" spans="1:11" ht="12.75" customHeight="1">
      <c r="A41" s="39"/>
      <c r="B41" s="128" t="s">
        <v>56</v>
      </c>
      <c r="C41" s="129"/>
      <c r="D41" s="129"/>
      <c r="E41" s="129"/>
      <c r="F41" s="130"/>
      <c r="G41" s="131">
        <f>SUM(G38:G40)</f>
        <v>343750</v>
      </c>
    </row>
    <row r="42" spans="1:11" ht="12" customHeight="1">
      <c r="A42" s="36"/>
      <c r="B42" s="80"/>
      <c r="C42" s="81"/>
      <c r="D42" s="81"/>
      <c r="E42" s="81"/>
      <c r="F42" s="82"/>
      <c r="G42" s="82"/>
    </row>
    <row r="43" spans="1:11" ht="12" customHeight="1">
      <c r="A43" s="39"/>
      <c r="B43" s="65" t="s">
        <v>57</v>
      </c>
      <c r="C43" s="66"/>
      <c r="D43" s="67"/>
      <c r="E43" s="67"/>
      <c r="F43" s="68"/>
      <c r="G43" s="68"/>
    </row>
    <row r="44" spans="1:11" ht="24" customHeight="1">
      <c r="A44" s="39"/>
      <c r="B44" s="84" t="s">
        <v>58</v>
      </c>
      <c r="C44" s="84" t="s">
        <v>59</v>
      </c>
      <c r="D44" s="84" t="s">
        <v>60</v>
      </c>
      <c r="E44" s="84" t="s">
        <v>29</v>
      </c>
      <c r="F44" s="84" t="s">
        <v>30</v>
      </c>
      <c r="G44" s="84" t="s">
        <v>31</v>
      </c>
      <c r="K44" s="32"/>
    </row>
    <row r="45" spans="1:11" ht="12.75" customHeight="1">
      <c r="A45" s="51"/>
      <c r="B45" s="132" t="s">
        <v>61</v>
      </c>
      <c r="C45" s="133" t="s">
        <v>62</v>
      </c>
      <c r="D45" s="134">
        <v>14000</v>
      </c>
      <c r="E45" s="35" t="s">
        <v>34</v>
      </c>
      <c r="F45" s="135">
        <v>200</v>
      </c>
      <c r="G45" s="59">
        <f t="shared" ref="G45:G59" si="2">(D45*F45)</f>
        <v>2800000</v>
      </c>
      <c r="K45" s="32"/>
    </row>
    <row r="46" spans="1:11" ht="12.75" customHeight="1">
      <c r="A46" s="51"/>
      <c r="B46" s="132" t="s">
        <v>63</v>
      </c>
      <c r="C46" s="133"/>
      <c r="D46" s="133"/>
      <c r="E46" s="133"/>
      <c r="F46" s="135"/>
      <c r="G46" s="59"/>
    </row>
    <row r="47" spans="1:11" ht="12.75" customHeight="1">
      <c r="A47" s="51"/>
      <c r="B47" s="136" t="s">
        <v>64</v>
      </c>
      <c r="C47" s="133" t="s">
        <v>65</v>
      </c>
      <c r="D47" s="133">
        <v>150</v>
      </c>
      <c r="E47" s="137" t="s">
        <v>66</v>
      </c>
      <c r="F47" s="135">
        <v>1030</v>
      </c>
      <c r="G47" s="59">
        <f t="shared" si="2"/>
        <v>154500</v>
      </c>
    </row>
    <row r="48" spans="1:11" ht="12.75" customHeight="1">
      <c r="A48" s="51"/>
      <c r="B48" s="136" t="s">
        <v>67</v>
      </c>
      <c r="C48" s="133" t="s">
        <v>65</v>
      </c>
      <c r="D48" s="133">
        <v>200</v>
      </c>
      <c r="E48" s="137" t="s">
        <v>66</v>
      </c>
      <c r="F48" s="135">
        <v>865</v>
      </c>
      <c r="G48" s="59">
        <f t="shared" si="2"/>
        <v>173000</v>
      </c>
    </row>
    <row r="49" spans="1:7" ht="12.75" customHeight="1">
      <c r="A49" s="51"/>
      <c r="B49" s="136" t="s">
        <v>68</v>
      </c>
      <c r="C49" s="133" t="s">
        <v>69</v>
      </c>
      <c r="D49" s="133">
        <v>160</v>
      </c>
      <c r="E49" s="137" t="s">
        <v>66</v>
      </c>
      <c r="F49" s="135">
        <v>398</v>
      </c>
      <c r="G49" s="59">
        <f t="shared" si="2"/>
        <v>63680</v>
      </c>
    </row>
    <row r="50" spans="1:7" ht="12.75" customHeight="1">
      <c r="A50" s="51"/>
      <c r="B50" s="90" t="s">
        <v>70</v>
      </c>
      <c r="C50" s="137" t="s">
        <v>65</v>
      </c>
      <c r="D50" s="137">
        <v>250</v>
      </c>
      <c r="E50" s="137" t="s">
        <v>66</v>
      </c>
      <c r="F50" s="138">
        <v>1736</v>
      </c>
      <c r="G50" s="59">
        <f t="shared" si="2"/>
        <v>434000</v>
      </c>
    </row>
    <row r="51" spans="1:7" ht="12.75" customHeight="1">
      <c r="A51" s="51"/>
      <c r="B51" s="90" t="s">
        <v>71</v>
      </c>
      <c r="C51" s="137" t="s">
        <v>72</v>
      </c>
      <c r="D51" s="137">
        <v>3</v>
      </c>
      <c r="E51" s="137" t="s">
        <v>66</v>
      </c>
      <c r="F51" s="139">
        <v>11290</v>
      </c>
      <c r="G51" s="59">
        <f t="shared" si="2"/>
        <v>33870</v>
      </c>
    </row>
    <row r="52" spans="1:7" ht="12.75" customHeight="1">
      <c r="A52" s="51"/>
      <c r="B52" s="140" t="s">
        <v>73</v>
      </c>
      <c r="C52" s="137"/>
      <c r="D52" s="137"/>
      <c r="E52" s="137"/>
      <c r="F52" s="139"/>
      <c r="G52" s="59"/>
    </row>
    <row r="53" spans="1:7" ht="12.75" customHeight="1">
      <c r="A53" s="51"/>
      <c r="B53" s="90" t="s">
        <v>74</v>
      </c>
      <c r="C53" s="137" t="s">
        <v>72</v>
      </c>
      <c r="D53" s="137">
        <v>2</v>
      </c>
      <c r="E53" s="137" t="s">
        <v>66</v>
      </c>
      <c r="F53" s="139">
        <v>17100</v>
      </c>
      <c r="G53" s="59">
        <f t="shared" si="2"/>
        <v>34200</v>
      </c>
    </row>
    <row r="54" spans="1:7" ht="12.75" customHeight="1">
      <c r="A54" s="51"/>
      <c r="B54" s="140" t="s">
        <v>75</v>
      </c>
      <c r="C54" s="137"/>
      <c r="D54" s="137"/>
      <c r="E54" s="137"/>
      <c r="F54" s="139"/>
      <c r="G54" s="59"/>
    </row>
    <row r="55" spans="1:7" ht="12.75" customHeight="1">
      <c r="A55" s="51"/>
      <c r="B55" s="90" t="s">
        <v>76</v>
      </c>
      <c r="C55" s="137" t="s">
        <v>65</v>
      </c>
      <c r="D55" s="137">
        <v>8</v>
      </c>
      <c r="E55" s="137" t="s">
        <v>66</v>
      </c>
      <c r="F55" s="139">
        <v>6346</v>
      </c>
      <c r="G55" s="59">
        <f t="shared" si="2"/>
        <v>50768</v>
      </c>
    </row>
    <row r="56" spans="1:7" ht="12.75" customHeight="1">
      <c r="A56" s="51"/>
      <c r="B56" s="90" t="s">
        <v>77</v>
      </c>
      <c r="C56" s="137" t="s">
        <v>65</v>
      </c>
      <c r="D56" s="137">
        <v>2.5</v>
      </c>
      <c r="E56" s="137" t="s">
        <v>66</v>
      </c>
      <c r="F56" s="139">
        <v>29180</v>
      </c>
      <c r="G56" s="59">
        <f t="shared" si="2"/>
        <v>72950</v>
      </c>
    </row>
    <row r="57" spans="1:7" ht="12.75" customHeight="1">
      <c r="A57" s="51"/>
      <c r="B57" s="140" t="s">
        <v>78</v>
      </c>
      <c r="C57" s="137"/>
      <c r="D57" s="137"/>
      <c r="E57" s="137"/>
      <c r="F57" s="139"/>
      <c r="G57" s="59"/>
    </row>
    <row r="58" spans="1:7" ht="12.75" customHeight="1">
      <c r="A58" s="51"/>
      <c r="B58" s="90" t="s">
        <v>79</v>
      </c>
      <c r="C58" s="137" t="s">
        <v>72</v>
      </c>
      <c r="D58" s="137">
        <v>1</v>
      </c>
      <c r="E58" s="137" t="s">
        <v>66</v>
      </c>
      <c r="F58" s="139">
        <v>112000</v>
      </c>
      <c r="G58" s="59">
        <f t="shared" si="2"/>
        <v>112000</v>
      </c>
    </row>
    <row r="59" spans="1:7" ht="12.75" customHeight="1">
      <c r="A59" s="51"/>
      <c r="B59" s="90" t="s">
        <v>80</v>
      </c>
      <c r="C59" s="137" t="s">
        <v>69</v>
      </c>
      <c r="D59" s="137">
        <v>25</v>
      </c>
      <c r="E59" s="137" t="s">
        <v>66</v>
      </c>
      <c r="F59" s="139">
        <v>13550</v>
      </c>
      <c r="G59" s="59">
        <f t="shared" si="2"/>
        <v>338750</v>
      </c>
    </row>
    <row r="60" spans="1:7" ht="13.5" customHeight="1">
      <c r="A60" s="39"/>
      <c r="B60" s="85" t="s">
        <v>81</v>
      </c>
      <c r="C60" s="86"/>
      <c r="D60" s="86"/>
      <c r="E60" s="86"/>
      <c r="F60" s="87"/>
      <c r="G60" s="88">
        <f>SUM(G45:G59)</f>
        <v>4267718</v>
      </c>
    </row>
    <row r="61" spans="1:7" ht="12" customHeight="1">
      <c r="A61" s="36"/>
      <c r="B61" s="80"/>
      <c r="C61" s="81"/>
      <c r="D61" s="81"/>
      <c r="E61" s="89"/>
      <c r="F61" s="82"/>
      <c r="G61" s="82"/>
    </row>
    <row r="62" spans="1:7" ht="12" customHeight="1">
      <c r="A62" s="39"/>
      <c r="B62" s="65" t="s">
        <v>82</v>
      </c>
      <c r="C62" s="66"/>
      <c r="D62" s="67"/>
      <c r="E62" s="67"/>
      <c r="F62" s="68"/>
      <c r="G62" s="68"/>
    </row>
    <row r="63" spans="1:7" ht="24" customHeight="1">
      <c r="A63" s="39"/>
      <c r="B63" s="83" t="s">
        <v>83</v>
      </c>
      <c r="C63" s="84" t="s">
        <v>59</v>
      </c>
      <c r="D63" s="84" t="s">
        <v>60</v>
      </c>
      <c r="E63" s="83" t="s">
        <v>29</v>
      </c>
      <c r="F63" s="84" t="s">
        <v>30</v>
      </c>
      <c r="G63" s="83" t="s">
        <v>31</v>
      </c>
    </row>
    <row r="64" spans="1:7" ht="12.75" customHeight="1">
      <c r="A64" s="51"/>
      <c r="B64" s="90" t="s">
        <v>84</v>
      </c>
      <c r="C64" s="35" t="s">
        <v>62</v>
      </c>
      <c r="D64" s="141">
        <v>3500</v>
      </c>
      <c r="E64" s="35" t="s">
        <v>85</v>
      </c>
      <c r="F64" s="120">
        <v>400</v>
      </c>
      <c r="G64" s="91">
        <f>(D64*F64)</f>
        <v>1400000</v>
      </c>
    </row>
    <row r="65" spans="1:7" ht="12.75" customHeight="1">
      <c r="A65" s="51"/>
      <c r="B65" s="90" t="s">
        <v>86</v>
      </c>
      <c r="C65" s="35" t="s">
        <v>62</v>
      </c>
      <c r="D65" s="35">
        <v>8</v>
      </c>
      <c r="E65" s="35" t="s">
        <v>85</v>
      </c>
      <c r="F65" s="120">
        <v>5640</v>
      </c>
      <c r="G65" s="91">
        <f>(D65*F65)</f>
        <v>45120</v>
      </c>
    </row>
    <row r="66" spans="1:7" ht="13.5" customHeight="1">
      <c r="A66" s="39"/>
      <c r="B66" s="92" t="s">
        <v>87</v>
      </c>
      <c r="C66" s="93"/>
      <c r="D66" s="93"/>
      <c r="E66" s="93"/>
      <c r="F66" s="94"/>
      <c r="G66" s="95">
        <f>SUM(G64:G65)</f>
        <v>1445120</v>
      </c>
    </row>
    <row r="67" spans="1:7" ht="12" customHeight="1">
      <c r="A67" s="36"/>
      <c r="B67" s="96"/>
      <c r="C67" s="96"/>
      <c r="D67" s="96"/>
      <c r="E67" s="96"/>
      <c r="F67" s="97"/>
      <c r="G67" s="97"/>
    </row>
    <row r="68" spans="1:7" ht="12" customHeight="1">
      <c r="A68" s="98"/>
      <c r="B68" s="99" t="s">
        <v>88</v>
      </c>
      <c r="C68" s="100"/>
      <c r="D68" s="100"/>
      <c r="E68" s="100"/>
      <c r="F68" s="100"/>
      <c r="G68" s="101">
        <f>G29+G34+G41+G60+G66</f>
        <v>11681588</v>
      </c>
    </row>
    <row r="69" spans="1:7" ht="12" customHeight="1">
      <c r="A69" s="98"/>
      <c r="B69" s="102" t="s">
        <v>89</v>
      </c>
      <c r="C69" s="103"/>
      <c r="D69" s="103"/>
      <c r="E69" s="103"/>
      <c r="F69" s="103"/>
      <c r="G69" s="104">
        <f>G68*0.05</f>
        <v>584079.4</v>
      </c>
    </row>
    <row r="70" spans="1:7" ht="12" customHeight="1">
      <c r="A70" s="98"/>
      <c r="B70" s="105" t="s">
        <v>90</v>
      </c>
      <c r="C70" s="106"/>
      <c r="D70" s="106"/>
      <c r="E70" s="106"/>
      <c r="F70" s="106"/>
      <c r="G70" s="107">
        <f>G69+G68</f>
        <v>12265667.4</v>
      </c>
    </row>
    <row r="71" spans="1:7" ht="12" customHeight="1">
      <c r="A71" s="98"/>
      <c r="B71" s="102" t="s">
        <v>91</v>
      </c>
      <c r="C71" s="103"/>
      <c r="D71" s="103"/>
      <c r="E71" s="103"/>
      <c r="F71" s="103"/>
      <c r="G71" s="104">
        <f>G12</f>
        <v>20400000</v>
      </c>
    </row>
    <row r="72" spans="1:7" ht="12" customHeight="1">
      <c r="A72" s="98"/>
      <c r="B72" s="108" t="s">
        <v>92</v>
      </c>
      <c r="C72" s="109"/>
      <c r="D72" s="109"/>
      <c r="E72" s="109"/>
      <c r="F72" s="109"/>
      <c r="G72" s="110">
        <f>G71-G70</f>
        <v>8134332.5999999996</v>
      </c>
    </row>
    <row r="73" spans="1:7" ht="12" customHeight="1">
      <c r="A73" s="98"/>
      <c r="B73" s="9" t="s">
        <v>93</v>
      </c>
      <c r="C73" s="10"/>
      <c r="D73" s="10"/>
      <c r="E73" s="10"/>
      <c r="F73" s="10"/>
      <c r="G73" s="6"/>
    </row>
    <row r="74" spans="1:7" ht="12.75" customHeight="1" thickBot="1">
      <c r="A74" s="98"/>
      <c r="B74" s="11"/>
      <c r="C74" s="10"/>
      <c r="D74" s="10"/>
      <c r="E74" s="10"/>
      <c r="F74" s="10"/>
      <c r="G74" s="6"/>
    </row>
    <row r="75" spans="1:7" ht="12" customHeight="1">
      <c r="A75" s="98"/>
      <c r="B75" s="18" t="s">
        <v>94</v>
      </c>
      <c r="C75" s="19"/>
      <c r="D75" s="19"/>
      <c r="E75" s="19"/>
      <c r="F75" s="20"/>
      <c r="G75" s="6"/>
    </row>
    <row r="76" spans="1:7" ht="12" customHeight="1">
      <c r="A76" s="98"/>
      <c r="B76" s="21" t="s">
        <v>95</v>
      </c>
      <c r="C76" s="8"/>
      <c r="D76" s="8"/>
      <c r="E76" s="8"/>
      <c r="F76" s="22"/>
      <c r="G76" s="6"/>
    </row>
    <row r="77" spans="1:7" ht="12" customHeight="1">
      <c r="A77" s="98"/>
      <c r="B77" s="21" t="s">
        <v>96</v>
      </c>
      <c r="C77" s="8"/>
      <c r="D77" s="8"/>
      <c r="E77" s="8"/>
      <c r="F77" s="22"/>
      <c r="G77" s="6"/>
    </row>
    <row r="78" spans="1:7" ht="12" customHeight="1">
      <c r="A78" s="98"/>
      <c r="B78" s="21" t="s">
        <v>97</v>
      </c>
      <c r="C78" s="8"/>
      <c r="D78" s="8"/>
      <c r="E78" s="8"/>
      <c r="F78" s="22"/>
      <c r="G78" s="6"/>
    </row>
    <row r="79" spans="1:7" ht="12" customHeight="1">
      <c r="A79" s="98"/>
      <c r="B79" s="21" t="s">
        <v>98</v>
      </c>
      <c r="C79" s="8"/>
      <c r="D79" s="8"/>
      <c r="E79" s="8"/>
      <c r="F79" s="22"/>
      <c r="G79" s="6"/>
    </row>
    <row r="80" spans="1:7" ht="12" customHeight="1">
      <c r="A80" s="98"/>
      <c r="B80" s="21" t="s">
        <v>99</v>
      </c>
      <c r="C80" s="8"/>
      <c r="D80" s="8"/>
      <c r="E80" s="8"/>
      <c r="F80" s="22"/>
      <c r="G80" s="6"/>
    </row>
    <row r="81" spans="1:7" ht="12.75" customHeight="1" thickBot="1">
      <c r="A81" s="98"/>
      <c r="B81" s="23" t="s">
        <v>100</v>
      </c>
      <c r="C81" s="24"/>
      <c r="D81" s="24"/>
      <c r="E81" s="24"/>
      <c r="F81" s="25"/>
      <c r="G81" s="6"/>
    </row>
    <row r="82" spans="1:7" ht="12.75" customHeight="1">
      <c r="A82" s="98"/>
      <c r="B82" s="16"/>
      <c r="C82" s="8"/>
      <c r="D82" s="8"/>
      <c r="E82" s="8"/>
      <c r="F82" s="8"/>
      <c r="G82" s="6"/>
    </row>
    <row r="83" spans="1:7" ht="15" customHeight="1" thickBot="1">
      <c r="A83" s="98"/>
      <c r="B83" s="149" t="s">
        <v>101</v>
      </c>
      <c r="C83" s="150"/>
      <c r="D83" s="15"/>
      <c r="E83" s="2"/>
      <c r="F83" s="2"/>
      <c r="G83" s="6"/>
    </row>
    <row r="84" spans="1:7" ht="12" customHeight="1">
      <c r="A84" s="98"/>
      <c r="B84" s="13" t="s">
        <v>83</v>
      </c>
      <c r="C84" s="3" t="s">
        <v>102</v>
      </c>
      <c r="D84" s="14" t="s">
        <v>103</v>
      </c>
      <c r="E84" s="2"/>
      <c r="F84" s="2"/>
      <c r="G84" s="6"/>
    </row>
    <row r="85" spans="1:7" ht="12" customHeight="1">
      <c r="A85" s="98"/>
      <c r="B85" s="111" t="s">
        <v>104</v>
      </c>
      <c r="C85" s="112">
        <f>G29</f>
        <v>5625000</v>
      </c>
      <c r="D85" s="113">
        <f>(C85/C91)</f>
        <v>0.45859714082904285</v>
      </c>
      <c r="E85" s="2"/>
      <c r="F85" s="2"/>
      <c r="G85" s="6"/>
    </row>
    <row r="86" spans="1:7" ht="12" customHeight="1">
      <c r="A86" s="98"/>
      <c r="B86" s="111" t="s">
        <v>105</v>
      </c>
      <c r="C86" s="112">
        <f>G34</f>
        <v>0</v>
      </c>
      <c r="D86" s="113">
        <f>(C86/C91)</f>
        <v>0</v>
      </c>
      <c r="E86" s="2"/>
      <c r="F86" s="2"/>
      <c r="G86" s="6"/>
    </row>
    <row r="87" spans="1:7" ht="12" customHeight="1">
      <c r="A87" s="98"/>
      <c r="B87" s="111" t="s">
        <v>106</v>
      </c>
      <c r="C87" s="112">
        <f>G41</f>
        <v>343750</v>
      </c>
      <c r="D87" s="113">
        <f>(C87/C91)</f>
        <v>2.8025380828441509E-2</v>
      </c>
      <c r="E87" s="2"/>
      <c r="F87" s="2"/>
      <c r="G87" s="6"/>
    </row>
    <row r="88" spans="1:7" ht="12" customHeight="1">
      <c r="A88" s="98"/>
      <c r="B88" s="111" t="s">
        <v>58</v>
      </c>
      <c r="C88" s="112">
        <f>G60</f>
        <v>4267718</v>
      </c>
      <c r="D88" s="113">
        <f>(C88/C91)</f>
        <v>0.34794013736260287</v>
      </c>
      <c r="E88" s="2"/>
      <c r="F88" s="2"/>
      <c r="G88" s="6"/>
    </row>
    <row r="89" spans="1:7" ht="12" customHeight="1">
      <c r="A89" s="98"/>
      <c r="B89" s="111" t="s">
        <v>107</v>
      </c>
      <c r="C89" s="114">
        <f>G66</f>
        <v>1445120</v>
      </c>
      <c r="D89" s="113">
        <f>(C89/C91)</f>
        <v>0.11781829336086513</v>
      </c>
      <c r="E89" s="5"/>
      <c r="F89" s="5"/>
      <c r="G89" s="6"/>
    </row>
    <row r="90" spans="1:7" ht="12" customHeight="1">
      <c r="A90" s="98"/>
      <c r="B90" s="111" t="s">
        <v>108</v>
      </c>
      <c r="C90" s="114">
        <f>G69</f>
        <v>584079.4</v>
      </c>
      <c r="D90" s="113">
        <f>(C90/C91)</f>
        <v>4.7619047619047616E-2</v>
      </c>
      <c r="E90" s="5"/>
      <c r="F90" s="5"/>
      <c r="G90" s="6"/>
    </row>
    <row r="91" spans="1:7" ht="12.75" customHeight="1" thickBot="1">
      <c r="A91" s="98"/>
      <c r="B91" s="115" t="s">
        <v>109</v>
      </c>
      <c r="C91" s="116">
        <f>SUM(C85:C90)</f>
        <v>12265667.4</v>
      </c>
      <c r="D91" s="117">
        <f>SUM(D85:D90)</f>
        <v>1</v>
      </c>
      <c r="E91" s="5"/>
      <c r="F91" s="5"/>
      <c r="G91" s="6"/>
    </row>
    <row r="92" spans="1:7" ht="12" customHeight="1">
      <c r="A92" s="98"/>
      <c r="B92" s="11"/>
      <c r="C92" s="10"/>
      <c r="D92" s="10"/>
      <c r="E92" s="10"/>
      <c r="F92" s="10"/>
      <c r="G92" s="6"/>
    </row>
    <row r="93" spans="1:7" ht="12.75" customHeight="1">
      <c r="A93" s="98"/>
      <c r="B93" s="12"/>
      <c r="C93" s="10"/>
      <c r="D93" s="10"/>
      <c r="E93" s="10"/>
      <c r="F93" s="10"/>
      <c r="G93" s="6"/>
    </row>
    <row r="94" spans="1:7" ht="12" customHeight="1" thickBot="1">
      <c r="A94" s="118"/>
      <c r="B94" s="27"/>
      <c r="C94" s="28" t="s">
        <v>110</v>
      </c>
      <c r="D94" s="29"/>
      <c r="E94" s="30"/>
      <c r="F94" s="4"/>
      <c r="G94" s="6"/>
    </row>
    <row r="95" spans="1:7" ht="12" customHeight="1">
      <c r="A95" s="98"/>
      <c r="B95" s="31" t="s">
        <v>111</v>
      </c>
      <c r="C95" s="143">
        <v>50000</v>
      </c>
      <c r="D95" s="143">
        <v>60000</v>
      </c>
      <c r="E95" s="144">
        <v>70000</v>
      </c>
      <c r="F95" s="26"/>
      <c r="G95" s="7"/>
    </row>
    <row r="96" spans="1:7" ht="12.75" customHeight="1" thickBot="1">
      <c r="A96" s="98"/>
      <c r="B96" s="115" t="s">
        <v>112</v>
      </c>
      <c r="C96" s="116">
        <f>(G70/C95)</f>
        <v>245.31334800000002</v>
      </c>
      <c r="D96" s="116">
        <f>(G70/D95)</f>
        <v>204.42779000000002</v>
      </c>
      <c r="E96" s="119">
        <f>(G70/E95)</f>
        <v>175.22382000000002</v>
      </c>
      <c r="F96" s="26"/>
      <c r="G96" s="7"/>
    </row>
    <row r="97" spans="1:7" ht="15.6" customHeight="1">
      <c r="A97" s="98"/>
      <c r="B97" s="17" t="s">
        <v>113</v>
      </c>
      <c r="C97" s="8"/>
      <c r="D97" s="8"/>
      <c r="E97" s="8"/>
      <c r="F97" s="8"/>
      <c r="G97" s="8"/>
    </row>
  </sheetData>
  <mergeCells count="8">
    <mergeCell ref="B17:G17"/>
    <mergeCell ref="B83:C8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FC20E8-3486-4BBF-AF12-15B1A85A61DC}"/>
</file>

<file path=customXml/itemProps2.xml><?xml version="1.0" encoding="utf-8"?>
<ds:datastoreItem xmlns:ds="http://schemas.openxmlformats.org/officeDocument/2006/customXml" ds:itemID="{646EFECF-7C5F-4CBF-AE12-F68E01B97F06}"/>
</file>

<file path=customXml/itemProps3.xml><?xml version="1.0" encoding="utf-8"?>
<ds:datastoreItem xmlns:ds="http://schemas.openxmlformats.org/officeDocument/2006/customXml" ds:itemID="{8445A259-A5A9-4075-B91A-409C6F3CD1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2022-06-22T19:53:42Z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